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30" windowWidth="9690" windowHeight="4785"/>
  </bookViews>
  <sheets>
    <sheet name="buget_25.08.2025" sheetId="505" r:id="rId1"/>
  </sheets>
  <definedNames>
    <definedName name="_cap57" localSheetId="0">#REF!</definedName>
    <definedName name="_cap57">#REF!</definedName>
    <definedName name="_cap59" localSheetId="0">#REF!</definedName>
    <definedName name="_cap59">#REF!</definedName>
    <definedName name="_cap60" localSheetId="0">#REF!</definedName>
    <definedName name="_cap60">#REF!</definedName>
    <definedName name="_cap63" localSheetId="0">#REF!</definedName>
    <definedName name="_cap63">#REF!</definedName>
    <definedName name="_cap68" localSheetId="0">#REF!</definedName>
    <definedName name="_cap68">#REF!</definedName>
    <definedName name="_cap72" localSheetId="0">#REF!</definedName>
    <definedName name="_cap72">#REF!</definedName>
    <definedName name="_cap96" localSheetId="0">#REF!</definedName>
    <definedName name="_cap96">#REF!</definedName>
    <definedName name="A" localSheetId="0">#REF!</definedName>
    <definedName name="A">#REF!</definedName>
    <definedName name="B" localSheetId="0">#REF!</definedName>
    <definedName name="B">#REF!</definedName>
    <definedName name="C_" localSheetId="0">#REF!</definedName>
    <definedName name="C_">#REF!</definedName>
    <definedName name="cap51_02" localSheetId="0">#REF!</definedName>
    <definedName name="cap51_02">#REF!</definedName>
    <definedName name="_xlnm.Print_Area" localSheetId="0">buget_25.08.2025!$A$1:$I$502</definedName>
    <definedName name="_xlnm.Print_Titles" localSheetId="0">buget_25.08.2025!$9:$15</definedName>
  </definedNames>
  <calcPr calcId="124519"/>
</workbook>
</file>

<file path=xl/calcChain.xml><?xml version="1.0" encoding="utf-8"?>
<calcChain xmlns="http://schemas.openxmlformats.org/spreadsheetml/2006/main">
  <c r="C353" i="505"/>
  <c r="I354" l="1"/>
  <c r="H354"/>
  <c r="G354"/>
  <c r="F354"/>
  <c r="E354"/>
  <c r="I353"/>
  <c r="H353"/>
  <c r="G353"/>
  <c r="F353"/>
  <c r="E353"/>
  <c r="C354"/>
  <c r="D382" l="1"/>
  <c r="D354" s="1"/>
  <c r="D381"/>
  <c r="D336"/>
  <c r="D497"/>
  <c r="D495" s="1"/>
  <c r="D491" s="1"/>
  <c r="D496"/>
  <c r="D494" s="1"/>
  <c r="I495"/>
  <c r="H495"/>
  <c r="H491" s="1"/>
  <c r="G495"/>
  <c r="F495"/>
  <c r="F491" s="1"/>
  <c r="F483" s="1"/>
  <c r="E495"/>
  <c r="C495"/>
  <c r="C491" s="1"/>
  <c r="I494"/>
  <c r="H494"/>
  <c r="G494"/>
  <c r="F494"/>
  <c r="E494"/>
  <c r="C494"/>
  <c r="D493"/>
  <c r="D492" s="1"/>
  <c r="I492"/>
  <c r="I490" s="1"/>
  <c r="I482" s="1"/>
  <c r="H492"/>
  <c r="G492"/>
  <c r="G490" s="1"/>
  <c r="G482" s="1"/>
  <c r="F492"/>
  <c r="F490" s="1"/>
  <c r="F482" s="1"/>
  <c r="E492"/>
  <c r="C492"/>
  <c r="C490" s="1"/>
  <c r="I491"/>
  <c r="G491"/>
  <c r="E491"/>
  <c r="H490"/>
  <c r="E490"/>
  <c r="D489"/>
  <c r="D488"/>
  <c r="D487"/>
  <c r="D486"/>
  <c r="D484" s="1"/>
  <c r="I485"/>
  <c r="H485"/>
  <c r="G485"/>
  <c r="G483" s="1"/>
  <c r="F485"/>
  <c r="E485"/>
  <c r="D485"/>
  <c r="C485"/>
  <c r="C483" s="1"/>
  <c r="I484"/>
  <c r="H484"/>
  <c r="H482" s="1"/>
  <c r="G484"/>
  <c r="F484"/>
  <c r="E484"/>
  <c r="E482" s="1"/>
  <c r="C484"/>
  <c r="C482" s="1"/>
  <c r="I483"/>
  <c r="E483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I463"/>
  <c r="I29" s="1"/>
  <c r="H463"/>
  <c r="H453" s="1"/>
  <c r="H451" s="1"/>
  <c r="G463"/>
  <c r="G453" s="1"/>
  <c r="G451" s="1"/>
  <c r="F463"/>
  <c r="F453" s="1"/>
  <c r="F451" s="1"/>
  <c r="E463"/>
  <c r="E453" s="1"/>
  <c r="E451" s="1"/>
  <c r="C463"/>
  <c r="I462"/>
  <c r="I452" s="1"/>
  <c r="I450" s="1"/>
  <c r="H462"/>
  <c r="H452" s="1"/>
  <c r="H450" s="1"/>
  <c r="G462"/>
  <c r="F462"/>
  <c r="E462"/>
  <c r="C462"/>
  <c r="D461"/>
  <c r="D460"/>
  <c r="D459"/>
  <c r="D458"/>
  <c r="D457"/>
  <c r="D456"/>
  <c r="D455"/>
  <c r="I454"/>
  <c r="H454"/>
  <c r="G454"/>
  <c r="F454"/>
  <c r="E454"/>
  <c r="E452" s="1"/>
  <c r="E450" s="1"/>
  <c r="C454"/>
  <c r="C452" s="1"/>
  <c r="C450" s="1"/>
  <c r="C453"/>
  <c r="G452"/>
  <c r="G450" s="1"/>
  <c r="F452"/>
  <c r="C451"/>
  <c r="F450"/>
  <c r="D449"/>
  <c r="D447" s="1"/>
  <c r="D443" s="1"/>
  <c r="D441" s="1"/>
  <c r="D448"/>
  <c r="I447"/>
  <c r="H447"/>
  <c r="H443" s="1"/>
  <c r="H441" s="1"/>
  <c r="G447"/>
  <c r="G443" s="1"/>
  <c r="G441" s="1"/>
  <c r="F447"/>
  <c r="F443" s="1"/>
  <c r="F441" s="1"/>
  <c r="E447"/>
  <c r="C447"/>
  <c r="C443" s="1"/>
  <c r="C441" s="1"/>
  <c r="I446"/>
  <c r="H446"/>
  <c r="G446"/>
  <c r="F446"/>
  <c r="E446"/>
  <c r="D446"/>
  <c r="C446"/>
  <c r="D445"/>
  <c r="D444" s="1"/>
  <c r="D442" s="1"/>
  <c r="D440" s="1"/>
  <c r="I444"/>
  <c r="I442" s="1"/>
  <c r="I440" s="1"/>
  <c r="H444"/>
  <c r="G444"/>
  <c r="G442" s="1"/>
  <c r="G440" s="1"/>
  <c r="F444"/>
  <c r="F442" s="1"/>
  <c r="F440" s="1"/>
  <c r="E444"/>
  <c r="C444"/>
  <c r="C442" s="1"/>
  <c r="C440" s="1"/>
  <c r="I443"/>
  <c r="I441" s="1"/>
  <c r="E443"/>
  <c r="H442"/>
  <c r="H440" s="1"/>
  <c r="E442"/>
  <c r="E440" s="1"/>
  <c r="E441"/>
  <c r="D439"/>
  <c r="D438"/>
  <c r="D437"/>
  <c r="D435" s="1"/>
  <c r="D430" s="1"/>
  <c r="D436"/>
  <c r="I435"/>
  <c r="I430" s="1"/>
  <c r="I422" s="1"/>
  <c r="H435"/>
  <c r="G435"/>
  <c r="F435"/>
  <c r="F430" s="1"/>
  <c r="F422" s="1"/>
  <c r="E435"/>
  <c r="E430" s="1"/>
  <c r="C435"/>
  <c r="C430" s="1"/>
  <c r="I434"/>
  <c r="H434"/>
  <c r="G434"/>
  <c r="G429" s="1"/>
  <c r="G421" s="1"/>
  <c r="G419" s="1"/>
  <c r="F434"/>
  <c r="E434"/>
  <c r="E429" s="1"/>
  <c r="D434"/>
  <c r="C434"/>
  <c r="D433"/>
  <c r="D432"/>
  <c r="D431" s="1"/>
  <c r="D429" s="1"/>
  <c r="I431"/>
  <c r="I429" s="1"/>
  <c r="H431"/>
  <c r="G431"/>
  <c r="F431"/>
  <c r="E431"/>
  <c r="C431"/>
  <c r="H430"/>
  <c r="H422" s="1"/>
  <c r="G430"/>
  <c r="H429"/>
  <c r="H421" s="1"/>
  <c r="F429"/>
  <c r="C429"/>
  <c r="C421" s="1"/>
  <c r="D428"/>
  <c r="D427"/>
  <c r="D426"/>
  <c r="D424" s="1"/>
  <c r="D422" s="1"/>
  <c r="D425"/>
  <c r="D423" s="1"/>
  <c r="I424"/>
  <c r="H424"/>
  <c r="G424"/>
  <c r="F424"/>
  <c r="E424"/>
  <c r="E422" s="1"/>
  <c r="E420" s="1"/>
  <c r="C424"/>
  <c r="I423"/>
  <c r="H423"/>
  <c r="G423"/>
  <c r="F423"/>
  <c r="F421" s="1"/>
  <c r="E423"/>
  <c r="E421" s="1"/>
  <c r="E419" s="1"/>
  <c r="C423"/>
  <c r="G422"/>
  <c r="G420" s="1"/>
  <c r="D418"/>
  <c r="D417"/>
  <c r="D415" s="1"/>
  <c r="D414" s="1"/>
  <c r="D408" s="1"/>
  <c r="D416"/>
  <c r="I415"/>
  <c r="H415"/>
  <c r="H414" s="1"/>
  <c r="H408" s="1"/>
  <c r="G415"/>
  <c r="G414" s="1"/>
  <c r="F415"/>
  <c r="E415"/>
  <c r="E414" s="1"/>
  <c r="E408" s="1"/>
  <c r="C415"/>
  <c r="I414"/>
  <c r="I408" s="1"/>
  <c r="F414"/>
  <c r="C414"/>
  <c r="D413"/>
  <c r="D411" s="1"/>
  <c r="D409" s="1"/>
  <c r="D412"/>
  <c r="I411"/>
  <c r="H411"/>
  <c r="G411"/>
  <c r="G409" s="1"/>
  <c r="F411"/>
  <c r="F409" s="1"/>
  <c r="E411"/>
  <c r="C411"/>
  <c r="C409" s="1"/>
  <c r="I410"/>
  <c r="H410"/>
  <c r="G410"/>
  <c r="G408" s="1"/>
  <c r="F410"/>
  <c r="F408" s="1"/>
  <c r="E410"/>
  <c r="D410"/>
  <c r="C410"/>
  <c r="I409"/>
  <c r="H409"/>
  <c r="E409"/>
  <c r="C408"/>
  <c r="D407"/>
  <c r="D406"/>
  <c r="D405" s="1"/>
  <c r="D404" s="1"/>
  <c r="D402" s="1"/>
  <c r="I405"/>
  <c r="I404" s="1"/>
  <c r="I402" s="1"/>
  <c r="H405"/>
  <c r="G405"/>
  <c r="F405"/>
  <c r="F404" s="1"/>
  <c r="F402" s="1"/>
  <c r="E405"/>
  <c r="E404" s="1"/>
  <c r="E402" s="1"/>
  <c r="C405"/>
  <c r="C404" s="1"/>
  <c r="C402" s="1"/>
  <c r="H404"/>
  <c r="G404"/>
  <c r="G402" s="1"/>
  <c r="H402"/>
  <c r="D401"/>
  <c r="D399" s="1"/>
  <c r="D400"/>
  <c r="I399"/>
  <c r="H399"/>
  <c r="H395" s="1"/>
  <c r="G399"/>
  <c r="F399"/>
  <c r="E399"/>
  <c r="C399"/>
  <c r="D398"/>
  <c r="I397"/>
  <c r="H397"/>
  <c r="G397"/>
  <c r="G395" s="1"/>
  <c r="G385" s="1"/>
  <c r="F397"/>
  <c r="E397"/>
  <c r="E395" s="1"/>
  <c r="D397"/>
  <c r="C397"/>
  <c r="I396"/>
  <c r="H396"/>
  <c r="G396"/>
  <c r="F396"/>
  <c r="E396"/>
  <c r="D396"/>
  <c r="C396"/>
  <c r="I395"/>
  <c r="I385" s="1"/>
  <c r="F395"/>
  <c r="F385" s="1"/>
  <c r="C395"/>
  <c r="D394"/>
  <c r="D388" s="1"/>
  <c r="D386" s="1"/>
  <c r="D393"/>
  <c r="D392"/>
  <c r="D391"/>
  <c r="D390"/>
  <c r="D389"/>
  <c r="I388"/>
  <c r="H388"/>
  <c r="H386" s="1"/>
  <c r="H384" s="1"/>
  <c r="G388"/>
  <c r="G386" s="1"/>
  <c r="G384" s="1"/>
  <c r="F388"/>
  <c r="E388"/>
  <c r="C388"/>
  <c r="C386" s="1"/>
  <c r="C384" s="1"/>
  <c r="I387"/>
  <c r="H387"/>
  <c r="G387"/>
  <c r="F387"/>
  <c r="E387"/>
  <c r="E385" s="1"/>
  <c r="E383" s="1"/>
  <c r="C387"/>
  <c r="C385" s="1"/>
  <c r="I386"/>
  <c r="I384" s="1"/>
  <c r="F386"/>
  <c r="F384" s="1"/>
  <c r="E386"/>
  <c r="E384" s="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I302"/>
  <c r="I296" s="1"/>
  <c r="F302"/>
  <c r="C302"/>
  <c r="D352"/>
  <c r="D351"/>
  <c r="D350"/>
  <c r="D349"/>
  <c r="D348"/>
  <c r="D347"/>
  <c r="D346"/>
  <c r="D345"/>
  <c r="D344"/>
  <c r="D343"/>
  <c r="D342"/>
  <c r="D341"/>
  <c r="D340"/>
  <c r="D339"/>
  <c r="D337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I317"/>
  <c r="I301" s="1"/>
  <c r="I295" s="1"/>
  <c r="H317"/>
  <c r="G317"/>
  <c r="F317"/>
  <c r="F301" s="1"/>
  <c r="E317"/>
  <c r="C317"/>
  <c r="D316"/>
  <c r="D315"/>
  <c r="D314"/>
  <c r="D313"/>
  <c r="D312"/>
  <c r="D311" s="1"/>
  <c r="I311"/>
  <c r="H311"/>
  <c r="G311"/>
  <c r="F311"/>
  <c r="E311"/>
  <c r="C311"/>
  <c r="D310"/>
  <c r="D303" s="1"/>
  <c r="D309"/>
  <c r="D308"/>
  <c r="D307"/>
  <c r="D306"/>
  <c r="D305"/>
  <c r="D304"/>
  <c r="I303"/>
  <c r="H303"/>
  <c r="H301" s="1"/>
  <c r="H295" s="1"/>
  <c r="G303"/>
  <c r="G301" s="1"/>
  <c r="F303"/>
  <c r="E303"/>
  <c r="E301" s="1"/>
  <c r="E295" s="1"/>
  <c r="C303"/>
  <c r="H302"/>
  <c r="H296" s="1"/>
  <c r="G302"/>
  <c r="E302"/>
  <c r="E296" s="1"/>
  <c r="D300"/>
  <c r="D298" s="1"/>
  <c r="D299"/>
  <c r="I298"/>
  <c r="H298"/>
  <c r="G298"/>
  <c r="G296" s="1"/>
  <c r="F298"/>
  <c r="E298"/>
  <c r="C298"/>
  <c r="I297"/>
  <c r="H297"/>
  <c r="G297"/>
  <c r="F297"/>
  <c r="E297"/>
  <c r="D297"/>
  <c r="C297"/>
  <c r="D294"/>
  <c r="D293"/>
  <c r="D292"/>
  <c r="D290" s="1"/>
  <c r="D284" s="1"/>
  <c r="D291"/>
  <c r="D289" s="1"/>
  <c r="I290"/>
  <c r="H290"/>
  <c r="G290"/>
  <c r="F290"/>
  <c r="E290"/>
  <c r="C290"/>
  <c r="I289"/>
  <c r="H289"/>
  <c r="G289"/>
  <c r="F289"/>
  <c r="E289"/>
  <c r="C289"/>
  <c r="D288"/>
  <c r="D287"/>
  <c r="D286"/>
  <c r="I285"/>
  <c r="H285"/>
  <c r="H283" s="1"/>
  <c r="G285"/>
  <c r="G283" s="1"/>
  <c r="G275" s="1"/>
  <c r="F285"/>
  <c r="E285"/>
  <c r="E283" s="1"/>
  <c r="E275" s="1"/>
  <c r="D285"/>
  <c r="C285"/>
  <c r="I284"/>
  <c r="H284"/>
  <c r="G284"/>
  <c r="F284"/>
  <c r="E284"/>
  <c r="C284"/>
  <c r="I283"/>
  <c r="F283"/>
  <c r="F275" s="1"/>
  <c r="C283"/>
  <c r="D282"/>
  <c r="D281"/>
  <c r="D280"/>
  <c r="D278" s="1"/>
  <c r="D276" s="1"/>
  <c r="D279"/>
  <c r="D277" s="1"/>
  <c r="I278"/>
  <c r="I276" s="1"/>
  <c r="I235" s="1"/>
  <c r="H278"/>
  <c r="H276" s="1"/>
  <c r="G278"/>
  <c r="F278"/>
  <c r="F276" s="1"/>
  <c r="E278"/>
  <c r="E276" s="1"/>
  <c r="C278"/>
  <c r="I277"/>
  <c r="I275" s="1"/>
  <c r="H277"/>
  <c r="G277"/>
  <c r="F277"/>
  <c r="E277"/>
  <c r="C277"/>
  <c r="C275" s="1"/>
  <c r="G276"/>
  <c r="C276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47" s="1"/>
  <c r="D250"/>
  <c r="D248" s="1"/>
  <c r="D239" s="1"/>
  <c r="D237" s="1"/>
  <c r="D249"/>
  <c r="I248"/>
  <c r="H248"/>
  <c r="H239" s="1"/>
  <c r="H237" s="1"/>
  <c r="G248"/>
  <c r="G239" s="1"/>
  <c r="G237" s="1"/>
  <c r="G235" s="1"/>
  <c r="F248"/>
  <c r="E248"/>
  <c r="C248"/>
  <c r="I247"/>
  <c r="H247"/>
  <c r="G247"/>
  <c r="F247"/>
  <c r="F238" s="1"/>
  <c r="F236" s="1"/>
  <c r="E247"/>
  <c r="C247"/>
  <c r="D246"/>
  <c r="D245"/>
  <c r="D244"/>
  <c r="D243"/>
  <c r="D242"/>
  <c r="D241"/>
  <c r="D240" s="1"/>
  <c r="I240"/>
  <c r="H240"/>
  <c r="H238" s="1"/>
  <c r="H236" s="1"/>
  <c r="G240"/>
  <c r="G238" s="1"/>
  <c r="G236" s="1"/>
  <c r="F240"/>
  <c r="E240"/>
  <c r="C240"/>
  <c r="C238" s="1"/>
  <c r="C236" s="1"/>
  <c r="I239"/>
  <c r="F239"/>
  <c r="F237" s="1"/>
  <c r="E239"/>
  <c r="E237" s="1"/>
  <c r="C239"/>
  <c r="C237" s="1"/>
  <c r="I238"/>
  <c r="I236" s="1"/>
  <c r="E238"/>
  <c r="E236" s="1"/>
  <c r="I237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2" s="1"/>
  <c r="D215"/>
  <c r="D214"/>
  <c r="I213"/>
  <c r="H213"/>
  <c r="G213"/>
  <c r="G193" s="1"/>
  <c r="G191" s="1"/>
  <c r="F213"/>
  <c r="F193" s="1"/>
  <c r="F191" s="1"/>
  <c r="E213"/>
  <c r="E193" s="1"/>
  <c r="E191" s="1"/>
  <c r="D213"/>
  <c r="D193" s="1"/>
  <c r="D191" s="1"/>
  <c r="C213"/>
  <c r="C193" s="1"/>
  <c r="C191" s="1"/>
  <c r="I212"/>
  <c r="H212"/>
  <c r="G212"/>
  <c r="F212"/>
  <c r="E212"/>
  <c r="C212"/>
  <c r="D211"/>
  <c r="D210"/>
  <c r="D209"/>
  <c r="D208"/>
  <c r="D207"/>
  <c r="D206"/>
  <c r="D205"/>
  <c r="D204"/>
  <c r="D202" s="1"/>
  <c r="D203"/>
  <c r="I202"/>
  <c r="H202"/>
  <c r="G202"/>
  <c r="F202"/>
  <c r="E202"/>
  <c r="C202"/>
  <c r="C26" s="1"/>
  <c r="D201"/>
  <c r="D200"/>
  <c r="D199"/>
  <c r="D198"/>
  <c r="D197"/>
  <c r="D196"/>
  <c r="D195"/>
  <c r="D194" s="1"/>
  <c r="I194"/>
  <c r="I192" s="1"/>
  <c r="I190" s="1"/>
  <c r="H194"/>
  <c r="H192" s="1"/>
  <c r="H190" s="1"/>
  <c r="G194"/>
  <c r="F194"/>
  <c r="F192" s="1"/>
  <c r="F190" s="1"/>
  <c r="E194"/>
  <c r="E192" s="1"/>
  <c r="E190" s="1"/>
  <c r="C194"/>
  <c r="I193"/>
  <c r="I191" s="1"/>
  <c r="H193"/>
  <c r="H191" s="1"/>
  <c r="G192"/>
  <c r="G190" s="1"/>
  <c r="D189"/>
  <c r="D188"/>
  <c r="D187"/>
  <c r="D186"/>
  <c r="D185"/>
  <c r="D184"/>
  <c r="D183"/>
  <c r="D182"/>
  <c r="D181"/>
  <c r="D179" s="1"/>
  <c r="D168" s="1"/>
  <c r="D166" s="1"/>
  <c r="D180"/>
  <c r="D178" s="1"/>
  <c r="I179"/>
  <c r="H179"/>
  <c r="G179"/>
  <c r="G168" s="1"/>
  <c r="F179"/>
  <c r="E179"/>
  <c r="E168" s="1"/>
  <c r="E166" s="1"/>
  <c r="C179"/>
  <c r="C168" s="1"/>
  <c r="C166" s="1"/>
  <c r="I178"/>
  <c r="H178"/>
  <c r="G178"/>
  <c r="F178"/>
  <c r="E178"/>
  <c r="C178"/>
  <c r="D177"/>
  <c r="D176"/>
  <c r="D175"/>
  <c r="D174"/>
  <c r="D173"/>
  <c r="D172" s="1"/>
  <c r="I172"/>
  <c r="H172"/>
  <c r="G172"/>
  <c r="F172"/>
  <c r="E172"/>
  <c r="C172"/>
  <c r="D171"/>
  <c r="D170"/>
  <c r="D169" s="1"/>
  <c r="I169"/>
  <c r="I167" s="1"/>
  <c r="I165" s="1"/>
  <c r="H169"/>
  <c r="G169"/>
  <c r="F169"/>
  <c r="F167" s="1"/>
  <c r="F165" s="1"/>
  <c r="E169"/>
  <c r="E167" s="1"/>
  <c r="E165" s="1"/>
  <c r="C169"/>
  <c r="C167" s="1"/>
  <c r="C165" s="1"/>
  <c r="I168"/>
  <c r="I166" s="1"/>
  <c r="H168"/>
  <c r="H166" s="1"/>
  <c r="F168"/>
  <c r="H167"/>
  <c r="H165" s="1"/>
  <c r="G167"/>
  <c r="G165" s="1"/>
  <c r="F166"/>
  <c r="D164"/>
  <c r="D163"/>
  <c r="D162"/>
  <c r="D161"/>
  <c r="D160"/>
  <c r="D156" s="1"/>
  <c r="D148" s="1"/>
  <c r="D146" s="1"/>
  <c r="D159"/>
  <c r="D155" s="1"/>
  <c r="D158"/>
  <c r="D157"/>
  <c r="I156"/>
  <c r="H156"/>
  <c r="G156"/>
  <c r="F156"/>
  <c r="E156"/>
  <c r="C156"/>
  <c r="I155"/>
  <c r="I147" s="1"/>
  <c r="I145" s="1"/>
  <c r="H155"/>
  <c r="H28" s="1"/>
  <c r="G155"/>
  <c r="F155"/>
  <c r="E155"/>
  <c r="C155"/>
  <c r="D154"/>
  <c r="D153"/>
  <c r="I152"/>
  <c r="H152"/>
  <c r="H147" s="1"/>
  <c r="H145" s="1"/>
  <c r="G152"/>
  <c r="F152"/>
  <c r="E152"/>
  <c r="D152"/>
  <c r="C152"/>
  <c r="D151"/>
  <c r="D150"/>
  <c r="D149" s="1"/>
  <c r="D147" s="1"/>
  <c r="D145" s="1"/>
  <c r="I149"/>
  <c r="H149"/>
  <c r="G149"/>
  <c r="F149"/>
  <c r="F147" s="1"/>
  <c r="F145" s="1"/>
  <c r="E149"/>
  <c r="E147" s="1"/>
  <c r="E145" s="1"/>
  <c r="C149"/>
  <c r="I148"/>
  <c r="I146" s="1"/>
  <c r="H148"/>
  <c r="H146" s="1"/>
  <c r="G148"/>
  <c r="F148"/>
  <c r="F146" s="1"/>
  <c r="E148"/>
  <c r="E146" s="1"/>
  <c r="C148"/>
  <c r="G147"/>
  <c r="G145" s="1"/>
  <c r="C147"/>
  <c r="C145" s="1"/>
  <c r="G146"/>
  <c r="C146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3" s="1"/>
  <c r="D96"/>
  <c r="D94" s="1"/>
  <c r="D95"/>
  <c r="I94"/>
  <c r="H94"/>
  <c r="H77" s="1"/>
  <c r="G94"/>
  <c r="F94"/>
  <c r="F77" s="1"/>
  <c r="E94"/>
  <c r="E77" s="1"/>
  <c r="C94"/>
  <c r="C77" s="1"/>
  <c r="I93"/>
  <c r="I76" s="1"/>
  <c r="H93"/>
  <c r="G93"/>
  <c r="F93"/>
  <c r="E93"/>
  <c r="C93"/>
  <c r="D92"/>
  <c r="D91"/>
  <c r="D90"/>
  <c r="D89"/>
  <c r="D88"/>
  <c r="D87"/>
  <c r="D86" s="1"/>
  <c r="I86"/>
  <c r="H86"/>
  <c r="G86"/>
  <c r="F86"/>
  <c r="E86"/>
  <c r="C86"/>
  <c r="D85"/>
  <c r="D84"/>
  <c r="D83"/>
  <c r="D82"/>
  <c r="D81"/>
  <c r="D80"/>
  <c r="D79" s="1"/>
  <c r="I79"/>
  <c r="H79"/>
  <c r="G79"/>
  <c r="F79"/>
  <c r="E79"/>
  <c r="C79"/>
  <c r="C76" s="1"/>
  <c r="I78"/>
  <c r="H78"/>
  <c r="G78"/>
  <c r="E78"/>
  <c r="D78"/>
  <c r="C78"/>
  <c r="I77"/>
  <c r="G77"/>
  <c r="H76"/>
  <c r="G76"/>
  <c r="F76"/>
  <c r="E76"/>
  <c r="D75"/>
  <c r="D74"/>
  <c r="D73"/>
  <c r="D72"/>
  <c r="D71"/>
  <c r="D70"/>
  <c r="D69"/>
  <c r="D65" s="1"/>
  <c r="D68"/>
  <c r="D67"/>
  <c r="D66"/>
  <c r="D64" s="1"/>
  <c r="I65"/>
  <c r="H65"/>
  <c r="G65"/>
  <c r="F65"/>
  <c r="E65"/>
  <c r="C65"/>
  <c r="I64"/>
  <c r="H64"/>
  <c r="G64"/>
  <c r="G58" s="1"/>
  <c r="F64"/>
  <c r="F58" s="1"/>
  <c r="E64"/>
  <c r="E58" s="1"/>
  <c r="C64"/>
  <c r="D63"/>
  <c r="D62"/>
  <c r="D60" s="1"/>
  <c r="I61"/>
  <c r="H61"/>
  <c r="G61"/>
  <c r="G19" s="1"/>
  <c r="F61"/>
  <c r="F19" s="1"/>
  <c r="E61"/>
  <c r="E59" s="1"/>
  <c r="D61"/>
  <c r="D19" s="1"/>
  <c r="C61"/>
  <c r="I60"/>
  <c r="I18" s="1"/>
  <c r="H60"/>
  <c r="H58" s="1"/>
  <c r="G60"/>
  <c r="F60"/>
  <c r="E60"/>
  <c r="C60"/>
  <c r="C58" s="1"/>
  <c r="I59"/>
  <c r="G59"/>
  <c r="D57"/>
  <c r="D56"/>
  <c r="D55"/>
  <c r="D54"/>
  <c r="D53" s="1"/>
  <c r="D51" s="1"/>
  <c r="D45" s="1"/>
  <c r="D43" s="1"/>
  <c r="I53"/>
  <c r="H53"/>
  <c r="G53"/>
  <c r="F53"/>
  <c r="E53"/>
  <c r="C53"/>
  <c r="C51" s="1"/>
  <c r="I51"/>
  <c r="H51"/>
  <c r="G51"/>
  <c r="G45" s="1"/>
  <c r="G43" s="1"/>
  <c r="F51"/>
  <c r="F45" s="1"/>
  <c r="F43" s="1"/>
  <c r="E51"/>
  <c r="D50"/>
  <c r="D49"/>
  <c r="I48"/>
  <c r="H48"/>
  <c r="G48"/>
  <c r="F48"/>
  <c r="F21" s="1"/>
  <c r="E48"/>
  <c r="E46" s="1"/>
  <c r="E44" s="1"/>
  <c r="D48"/>
  <c r="C48"/>
  <c r="C21" s="1"/>
  <c r="I47"/>
  <c r="I20" s="1"/>
  <c r="H47"/>
  <c r="H45" s="1"/>
  <c r="H43" s="1"/>
  <c r="G47"/>
  <c r="F47"/>
  <c r="E47"/>
  <c r="D47"/>
  <c r="C47"/>
  <c r="I46"/>
  <c r="G46"/>
  <c r="G44" s="1"/>
  <c r="F46"/>
  <c r="D46"/>
  <c r="D44" s="1"/>
  <c r="E45"/>
  <c r="E43" s="1"/>
  <c r="I44"/>
  <c r="F44"/>
  <c r="D42"/>
  <c r="D41" s="1"/>
  <c r="I41"/>
  <c r="I39" s="1"/>
  <c r="I37" s="1"/>
  <c r="H41"/>
  <c r="G41"/>
  <c r="F41"/>
  <c r="E41"/>
  <c r="C41"/>
  <c r="C39" s="1"/>
  <c r="H39"/>
  <c r="G39"/>
  <c r="G37" s="1"/>
  <c r="F39"/>
  <c r="E39"/>
  <c r="E37" s="1"/>
  <c r="I38"/>
  <c r="H38"/>
  <c r="G38"/>
  <c r="F38"/>
  <c r="E38"/>
  <c r="D38"/>
  <c r="C38"/>
  <c r="H37"/>
  <c r="F37"/>
  <c r="D36"/>
  <c r="I35"/>
  <c r="H35"/>
  <c r="H25" s="1"/>
  <c r="G35"/>
  <c r="G25" s="1"/>
  <c r="F35"/>
  <c r="F33" s="1"/>
  <c r="E35"/>
  <c r="E25" s="1"/>
  <c r="D35"/>
  <c r="D33" s="1"/>
  <c r="C35"/>
  <c r="I33"/>
  <c r="C33"/>
  <c r="C31" s="1"/>
  <c r="I32"/>
  <c r="H32"/>
  <c r="G32"/>
  <c r="F32"/>
  <c r="E32"/>
  <c r="D32"/>
  <c r="C32"/>
  <c r="H29"/>
  <c r="G29"/>
  <c r="F29"/>
  <c r="G28"/>
  <c r="E28"/>
  <c r="C28"/>
  <c r="I25"/>
  <c r="F25"/>
  <c r="C25"/>
  <c r="I24"/>
  <c r="H24"/>
  <c r="F24"/>
  <c r="E24"/>
  <c r="C24"/>
  <c r="I21"/>
  <c r="G20"/>
  <c r="F20"/>
  <c r="E20"/>
  <c r="I19"/>
  <c r="C19"/>
  <c r="H18"/>
  <c r="G18"/>
  <c r="F18"/>
  <c r="E18"/>
  <c r="H21" l="1"/>
  <c r="H23"/>
  <c r="D302"/>
  <c r="D296" s="1"/>
  <c r="D235" s="1"/>
  <c r="D353"/>
  <c r="D463"/>
  <c r="D453" s="1"/>
  <c r="D451" s="1"/>
  <c r="D454"/>
  <c r="E235"/>
  <c r="C296"/>
  <c r="C301"/>
  <c r="C295" s="1"/>
  <c r="G295"/>
  <c r="G234" s="1"/>
  <c r="F295"/>
  <c r="F234" s="1"/>
  <c r="E26"/>
  <c r="F26"/>
  <c r="E234"/>
  <c r="C23"/>
  <c r="C17" s="1"/>
  <c r="D76"/>
  <c r="I453"/>
  <c r="I451" s="1"/>
  <c r="I420" s="1"/>
  <c r="D462"/>
  <c r="I28"/>
  <c r="D421"/>
  <c r="I421"/>
  <c r="D317"/>
  <c r="D26" s="1"/>
  <c r="I26"/>
  <c r="H385"/>
  <c r="H383" s="1"/>
  <c r="H20"/>
  <c r="D387"/>
  <c r="D20" s="1"/>
  <c r="C20"/>
  <c r="H234"/>
  <c r="C59"/>
  <c r="D490"/>
  <c r="D482" s="1"/>
  <c r="D25"/>
  <c r="D39"/>
  <c r="D37" s="1"/>
  <c r="D31"/>
  <c r="D167"/>
  <c r="D165" s="1"/>
  <c r="C383"/>
  <c r="D77"/>
  <c r="D23" s="1"/>
  <c r="D29"/>
  <c r="I22"/>
  <c r="I16" s="1"/>
  <c r="C234"/>
  <c r="G23"/>
  <c r="G166"/>
  <c r="C37"/>
  <c r="D58"/>
  <c r="D18"/>
  <c r="D192"/>
  <c r="D190" s="1"/>
  <c r="H235"/>
  <c r="C422"/>
  <c r="C420" s="1"/>
  <c r="H419"/>
  <c r="H483"/>
  <c r="H420" s="1"/>
  <c r="D420"/>
  <c r="I383"/>
  <c r="G383"/>
  <c r="I419"/>
  <c r="D24"/>
  <c r="F22"/>
  <c r="F16" s="1"/>
  <c r="F31"/>
  <c r="D21"/>
  <c r="H59"/>
  <c r="C235"/>
  <c r="H275"/>
  <c r="F383"/>
  <c r="C419"/>
  <c r="F23"/>
  <c r="F17" s="1"/>
  <c r="F59"/>
  <c r="I234"/>
  <c r="F420"/>
  <c r="E23"/>
  <c r="D238"/>
  <c r="D236" s="1"/>
  <c r="D283"/>
  <c r="D275" s="1"/>
  <c r="F296"/>
  <c r="F235" s="1"/>
  <c r="D384"/>
  <c r="D395"/>
  <c r="F419"/>
  <c r="D483"/>
  <c r="H26"/>
  <c r="C18"/>
  <c r="H19"/>
  <c r="G26"/>
  <c r="E29"/>
  <c r="H33"/>
  <c r="C46"/>
  <c r="C44" s="1"/>
  <c r="C192"/>
  <c r="C190" s="1"/>
  <c r="E21"/>
  <c r="I31"/>
  <c r="G33"/>
  <c r="I45"/>
  <c r="I43" s="1"/>
  <c r="I58"/>
  <c r="G24"/>
  <c r="C29"/>
  <c r="E19"/>
  <c r="E17" s="1"/>
  <c r="E33"/>
  <c r="G21"/>
  <c r="F28"/>
  <c r="C45"/>
  <c r="C43" s="1"/>
  <c r="H46"/>
  <c r="H44" s="1"/>
  <c r="H17" l="1"/>
  <c r="D28"/>
  <c r="I23"/>
  <c r="I17" s="1"/>
  <c r="D452"/>
  <c r="D450" s="1"/>
  <c r="D419" s="1"/>
  <c r="D385"/>
  <c r="D383" s="1"/>
  <c r="G17"/>
  <c r="D301"/>
  <c r="D295" s="1"/>
  <c r="D234" s="1"/>
  <c r="C22"/>
  <c r="C16" s="1"/>
  <c r="D17"/>
  <c r="H22"/>
  <c r="H16" s="1"/>
  <c r="H31"/>
  <c r="D59"/>
  <c r="E22"/>
  <c r="E16" s="1"/>
  <c r="E31"/>
  <c r="G22"/>
  <c r="G16" s="1"/>
  <c r="G31"/>
  <c r="D22" l="1"/>
  <c r="D16" s="1"/>
</calcChain>
</file>

<file path=xl/sharedStrings.xml><?xml version="1.0" encoding="utf-8"?>
<sst xmlns="http://schemas.openxmlformats.org/spreadsheetml/2006/main" count="746" uniqueCount="445">
  <si>
    <t>61.02. ORDINE PUBLICA SI SIGURANTA NATIONALA, din care:</t>
  </si>
  <si>
    <t>TOTAL GENERAL</t>
  </si>
  <si>
    <t>Obiective de investitii in continuare</t>
  </si>
  <si>
    <t>Obiective de investitii noi</t>
  </si>
  <si>
    <t>a.</t>
  </si>
  <si>
    <t>Achizitii de imobile</t>
  </si>
  <si>
    <t>b.</t>
  </si>
  <si>
    <t>c.</t>
  </si>
  <si>
    <t>d.</t>
  </si>
  <si>
    <t>Cheltuieli pt. elaborarea SPF, SF si a altor studii</t>
  </si>
  <si>
    <t>Cheltuieli de expertiza, proiectare si de executie privind consolidarile</t>
  </si>
  <si>
    <t>e.</t>
  </si>
  <si>
    <t>Alte cheltuieli asimilate investitiilor</t>
  </si>
  <si>
    <t>A.</t>
  </si>
  <si>
    <t>B.</t>
  </si>
  <si>
    <t>C.</t>
  </si>
  <si>
    <t xml:space="preserve"> Alte cheltuieli de investitii</t>
  </si>
  <si>
    <t>VII</t>
  </si>
  <si>
    <t>84.02.03.01. DRUMURI SI PODURI</t>
  </si>
  <si>
    <t>VIII</t>
  </si>
  <si>
    <t xml:space="preserve">            JUDEŢUL MARAMUREŞ</t>
  </si>
  <si>
    <t>CONSILIUL LOCAL AL MUNICIPIULUI</t>
  </si>
  <si>
    <t>Total</t>
  </si>
  <si>
    <t>C+M</t>
  </si>
  <si>
    <t>Nr.</t>
  </si>
  <si>
    <t xml:space="preserve"> - Denumirea obiectivului</t>
  </si>
  <si>
    <t>Valoare</t>
  </si>
  <si>
    <t>crt.</t>
  </si>
  <si>
    <t>totală</t>
  </si>
  <si>
    <t>Alte</t>
  </si>
  <si>
    <t>Alocaţii</t>
  </si>
  <si>
    <t>Surse</t>
  </si>
  <si>
    <t>bancare</t>
  </si>
  <si>
    <t>surse</t>
  </si>
  <si>
    <t>bugetare</t>
  </si>
  <si>
    <t>proprii</t>
  </si>
  <si>
    <t>interne</t>
  </si>
  <si>
    <t>externe</t>
  </si>
  <si>
    <t>constituite</t>
  </si>
  <si>
    <t>(subvenţii)</t>
  </si>
  <si>
    <t>din care :</t>
  </si>
  <si>
    <t>I</t>
  </si>
  <si>
    <t>2.)</t>
  </si>
  <si>
    <t>1.)</t>
  </si>
  <si>
    <t>3.)</t>
  </si>
  <si>
    <t>4.)</t>
  </si>
  <si>
    <t>5.)</t>
  </si>
  <si>
    <t>6.)</t>
  </si>
  <si>
    <t>7.)</t>
  </si>
  <si>
    <t>8.)</t>
  </si>
  <si>
    <t>9.)</t>
  </si>
  <si>
    <t>10.)</t>
  </si>
  <si>
    <t>11.)</t>
  </si>
  <si>
    <t>12.)</t>
  </si>
  <si>
    <t>14.)</t>
  </si>
  <si>
    <t>III</t>
  </si>
  <si>
    <t>IV</t>
  </si>
  <si>
    <t>V</t>
  </si>
  <si>
    <t>15.)</t>
  </si>
  <si>
    <t>din care:</t>
  </si>
  <si>
    <t>17.)</t>
  </si>
  <si>
    <t>18.)</t>
  </si>
  <si>
    <t>Dotari independente</t>
  </si>
  <si>
    <t>19.)</t>
  </si>
  <si>
    <t>20.)</t>
  </si>
  <si>
    <t xml:space="preserve">                    BAIA MARE</t>
  </si>
  <si>
    <t xml:space="preserve"> - Nr. si data actului de aprobare</t>
  </si>
  <si>
    <t>Din TOTAL, desfăşurat, potrivit clasificaţiei, pe capitole bugetare</t>
  </si>
  <si>
    <t>cf. legii</t>
  </si>
  <si>
    <t>51.02. AUTORITATI PUBLICE, din care:</t>
  </si>
  <si>
    <t>65.02. ÎNVĂŢĂMÂNT din care:</t>
  </si>
  <si>
    <t>66.02 SĂNĂTATE din care:</t>
  </si>
  <si>
    <t>68.02. ASIGURARI SI ASISTENTA SOCIALA</t>
  </si>
  <si>
    <t>70.02. LOCUINTE, SERVICII SI DEZVOLTARE PUBLICA</t>
  </si>
  <si>
    <t>70.02.03. LOCUINTE</t>
  </si>
  <si>
    <t>70.02.06. ILUMINAT PUBLIC</t>
  </si>
  <si>
    <t>70.02.50. ALTE SERVICII IN DOM. LOC, SERV, DEZV. COMUNALA</t>
  </si>
  <si>
    <t>84.02. TRANSPORTURI</t>
  </si>
  <si>
    <t>84.02.03.02. TRANSPORT IN COMUN</t>
  </si>
  <si>
    <t>84.02.03.03. STRAZI</t>
  </si>
  <si>
    <t>IX</t>
  </si>
  <si>
    <t>VI</t>
  </si>
  <si>
    <t>67.02. CULTURA, RECREERE SI RELIGIE, din care</t>
  </si>
  <si>
    <t>74.02. PROTECTIA MEDIULUI</t>
  </si>
  <si>
    <t>13.)</t>
  </si>
  <si>
    <t>61.02.03.04 Politia Locala</t>
  </si>
  <si>
    <t>84.02.50. ALTE CHELTUIELI IN DOMENIUL TRANSPORTURI</t>
  </si>
  <si>
    <t>74.02.05.01 SALUBRITATE</t>
  </si>
  <si>
    <t xml:space="preserve">  [MII LEI]</t>
  </si>
  <si>
    <t>22.)</t>
  </si>
  <si>
    <t>23.)</t>
  </si>
  <si>
    <t>24.)</t>
  </si>
  <si>
    <t>25.)</t>
  </si>
  <si>
    <t>27.)</t>
  </si>
  <si>
    <t>28.)</t>
  </si>
  <si>
    <t>Consiliul Local al municipiului Baia Mare -cf. lista anexa</t>
  </si>
  <si>
    <t>30.)</t>
  </si>
  <si>
    <t>32.)</t>
  </si>
  <si>
    <t>33.)</t>
  </si>
  <si>
    <t>34.)</t>
  </si>
  <si>
    <t>35.)</t>
  </si>
  <si>
    <t>36.)</t>
  </si>
  <si>
    <t xml:space="preserve">SPAU - Dotari cf. lista </t>
  </si>
  <si>
    <t>*11.)</t>
  </si>
  <si>
    <t>PARŢIALĂ SAU INTEGRALĂ DE LA BUGETUL LOCAL</t>
  </si>
  <si>
    <t>*1.)</t>
  </si>
  <si>
    <t>*2.)</t>
  </si>
  <si>
    <t>Teatru Municipal - Reabilitare, Modernizare</t>
  </si>
  <si>
    <t>*4.)</t>
  </si>
  <si>
    <t>*3.)</t>
  </si>
  <si>
    <t>Registrul spatiilor verzi</t>
  </si>
  <si>
    <t>*5.)</t>
  </si>
  <si>
    <t>*6.)</t>
  </si>
  <si>
    <t xml:space="preserve"> Obiective de investitii noi</t>
  </si>
  <si>
    <t>*12.)</t>
  </si>
  <si>
    <t xml:space="preserve">Colegiul National "Gheorghe Sincai" - Reabilitare etapa II      </t>
  </si>
  <si>
    <t>Mobilier urban</t>
  </si>
  <si>
    <t>HCL nr. 441 / 31.10.2017</t>
  </si>
  <si>
    <t>Reabilitare spatiul public Piata Unirii + zona adiacenta</t>
  </si>
  <si>
    <t>Modernizarea sistemului de iluminat public din zona istorica</t>
  </si>
  <si>
    <t xml:space="preserve">Studiu de oportunitate si fundamentare, documentatie de atribuire privind modalitatea de gestionare a unor servicii de utilitati publice </t>
  </si>
  <si>
    <t>74.02.50. Alte servicii in domeniul protectiei mediului</t>
  </si>
  <si>
    <t>*7.)</t>
  </si>
  <si>
    <t>*8.)</t>
  </si>
  <si>
    <t>*9.)</t>
  </si>
  <si>
    <t>*17.)</t>
  </si>
  <si>
    <t>26.)</t>
  </si>
  <si>
    <t>29.)</t>
  </si>
  <si>
    <t>Director Executiv</t>
  </si>
  <si>
    <t>31.)</t>
  </si>
  <si>
    <t>37.)</t>
  </si>
  <si>
    <t>Cresterea performantei energetice a unitatilor de invatamant  - Colegiul National "Mihai Eminescu", SMIS 114990</t>
  </si>
  <si>
    <t>38.)</t>
  </si>
  <si>
    <t>Cresterea performantei energetice a unitatilor de invatamant  - Gradinita cu Program Prelungit nr.10, SMIS 118323</t>
  </si>
  <si>
    <t>42.)</t>
  </si>
  <si>
    <t>Prelungire strada Brazilor</t>
  </si>
  <si>
    <t xml:space="preserve">Casa Iancu de Hunedoara, Piata Libertatii nr.18 - Restaurare </t>
  </si>
  <si>
    <t>Reabilitare bloc locuinte sociale - strada Luminisului 13, SMIS 117370</t>
  </si>
  <si>
    <t>Dezvoltarea infrastructurii de educatie timpurie prin realizarea Gradinitei in cartierul Vasile Alecsandri, SMIS 121219</t>
  </si>
  <si>
    <t>Cresterea performantei energetice a unitatilor de invatamant  - Scoala Gimaziala "Avram Iancu", SMIS 111419</t>
  </si>
  <si>
    <t>Dezvoltarea infrastructurii de reincarcare pentru vehicule electrice,  HCL nr. 8/11.01.2019</t>
  </si>
  <si>
    <t>Scoala nr 13 - Reabilitare, Modernizare</t>
  </si>
  <si>
    <t xml:space="preserve">Cresterea eficientei energetice a blocurilor de locuinte - CF2, SMIS 117262 </t>
  </si>
  <si>
    <t>Extinderea si dotarea ambulatoriului integrat al Spitalului de Pneumoftiziologie "Dr. Nicolae Rusdea", SMIS 124182</t>
  </si>
  <si>
    <t>Cresterea eficientei energetice a blocurilor de locuinte - CF5, SMIS 117395</t>
  </si>
  <si>
    <t>HCL nr. 340 / 12.08.2019</t>
  </si>
  <si>
    <t>Reabilitare strada Victoriei (tronson b-dul Decebal - b-dul Independentei)</t>
  </si>
  <si>
    <t>Director General</t>
  </si>
  <si>
    <t>Cresterea eficientei energetice a blocurilor de locuinte - CF4, SMIS 118895</t>
  </si>
  <si>
    <t xml:space="preserve"> Obiective de investitii in continuare</t>
  </si>
  <si>
    <t>Centru rezidential pentru seniorii baimareni, strada Valea Borcutului nr. 117</t>
  </si>
  <si>
    <t>Cresterea mobilitatii urbane durabile prin modernizarea si crearea benzilor dedicate transportului in comun in Municipiul Baia Mare, SMIS 129506</t>
  </si>
  <si>
    <t>HCL nr. 489 / 26.11.2019</t>
  </si>
  <si>
    <t>HCL nr. 491 / 26.11.2019</t>
  </si>
  <si>
    <t>Cresterea mobilitatii urbane durabile prin modernizarea si crearea benzilor dedicate transportului in comun in Municipiul Baia Mare, SMIS 129507</t>
  </si>
  <si>
    <t>HCL nr. 413 / 31.10.2019</t>
  </si>
  <si>
    <t>74.02.06. Canalizarea si tratarea apelor reziduale</t>
  </si>
  <si>
    <t xml:space="preserve">Platforme ingropate pentru colectarea selectiva a deseurilor in Municipiul Baia Mare </t>
  </si>
  <si>
    <t>Reabilitarea spatiilor verzi degradate si realizarea infrastructurii de agrement in zona "Malurile Raului Sasar" SMIS 2014+:129615</t>
  </si>
  <si>
    <t>X</t>
  </si>
  <si>
    <t>Credite</t>
  </si>
  <si>
    <t>Modernizarea sistemului de iluminat public</t>
  </si>
  <si>
    <t>HCL nr. 261 / 24.08.2020</t>
  </si>
  <si>
    <t>finanţat din:</t>
  </si>
  <si>
    <t>Amenajare Centru pentru persoane cu dizabilitati, str. Hortensiei nr.2A</t>
  </si>
  <si>
    <t>Varianta de ocolire a Municipiului Baia Mare</t>
  </si>
  <si>
    <t>HCL nr. 187/ 30.06.2021</t>
  </si>
  <si>
    <t>Cinematograf si Parc "Dacia" - Reabilitare, Modernizare</t>
  </si>
  <si>
    <t>H.C.L.  nr. 279 / 2021</t>
  </si>
  <si>
    <t>Construire baza sportiva tip I - Colegiul Tehnic "Aurel Vlaicu"</t>
  </si>
  <si>
    <t>H.C.L.  nr. 44 / 07.02.2020</t>
  </si>
  <si>
    <t>Pod strada Limpedea</t>
  </si>
  <si>
    <t>Modernizare si Reabilitare strada Europa si strada Dumbravei</t>
  </si>
  <si>
    <t>Centru Cultural - Educational - Centru Istoric (Scoala Gimnaziala "Petre Dulfu)</t>
  </si>
  <si>
    <t>Realizarea Pasaj Italsofa (Baia Mare-Grosi)</t>
  </si>
  <si>
    <t>Realizarea Pasaj Clubul Vacarilor (Baia Mare-Recea)</t>
  </si>
  <si>
    <t>Dotari conform lista</t>
  </si>
  <si>
    <t>Harta strategica de zgomot a Municipiului Baia Mare</t>
  </si>
  <si>
    <t>Reabilitare arhitecturala pod strada Industriei</t>
  </si>
  <si>
    <t>Smart Lighting in Municipiul Baia Mare, HCL 337/17.08.2022</t>
  </si>
  <si>
    <t>Teatru Municipal - dotari conf lista</t>
  </si>
  <si>
    <t>Construire cresa mare</t>
  </si>
  <si>
    <t>PNRR/2022/C15/02</t>
  </si>
  <si>
    <t>Construire cresa mica, str. Melodiei</t>
  </si>
  <si>
    <t>Promovarea productiei  de energie din surse regenerabile pentru consumul propriu la nivelul UAT Baia Mare</t>
  </si>
  <si>
    <t>Actualizare in format GIS a documentatiilor de urbanism Planuri Urbanistice Zonale - aprobate bupa 01 ianuarie 2018 PNRR /2022/C10/I4/142</t>
  </si>
  <si>
    <t>Elaborarea si actualizarea in format GIS a documentatiilor de urbanism Planuri Urbanistice Zonale - aflate in curs de elaborare (APV2) PNRR /2022/C10/I4/337</t>
  </si>
  <si>
    <t>Elaborarea si actualizarea in format GIS a documentatiilor de urbanism Planuri Urbanistice Zonale - aflate in curs de elaborare (APV1) PNRR /2022/C10/I4/168</t>
  </si>
  <si>
    <t>Elaborarea in format GIS a documentatiilor de urbanism Planuri Urbanistice Zonale - aflate in curs de contractare PNRR /2022/C10/I4/317</t>
  </si>
  <si>
    <t>Creșterea performanței energetice a unităților de învățământ în Municipiul Baia Mare - Scoala Gimnaziala“Nichita Stanescu”</t>
  </si>
  <si>
    <t>HCL nr. 490 / 28.11.2022</t>
  </si>
  <si>
    <t>HCL nr.515/ 6.12.2022</t>
  </si>
  <si>
    <t>Elaborarea si actualizarea in format GIS a documentatiei de urbanism Plan Urbanistic General PNRR /2022/C10/I4/159</t>
  </si>
  <si>
    <t>Cresterea eficientei energetice a blocurilor de locuinte - CF10, PNRR/2022/C5/1/A3.1/1-143</t>
  </si>
  <si>
    <t>Cresterea performantei energetice a unitatilor de invatamant in Municipiul Baia Mare - Liceul Teoretic "Emil Racovita" - PNRR/2022/C5/2/B2.1/1.a-156</t>
  </si>
  <si>
    <t>Cresterea eficientei energetice a blocurilor de locuinte - CF8, PNRR/2022/C5/1/A3.1/1-156</t>
  </si>
  <si>
    <t>Cresterea performantei energetice a unitatilor de invatamant in Municipiul Baia Mare - Colegiul Tehnic "George Baritiu" - PNRR/2022/C5/2/B2.1/1.a-87</t>
  </si>
  <si>
    <t>Cresterea performantei energetice a unitatilor de invatamant in Municipiul Baia Mare - Colegiul Tehnic "Aurel Vlaicu" - PNRR/2022/C5/2/B2.1/1.a-88</t>
  </si>
  <si>
    <t>Cresterea performantei energetice a unitatilor de invatamant in Municipiul Baia Mare - Colegiul Tehnic "Anghel Saligny" - PNRR/2022/C5/2/B2.2/1.a-1</t>
  </si>
  <si>
    <t>Cresterea mobilitatii urbane durabile in Municipiul Baia Mare prin modernizarea parcului auto de transport public  PNRR/2022/C10/I.1.1-51</t>
  </si>
  <si>
    <t>Realizarea Coridorului de Mobilitate Urbana Durabila - Zona Centrul Istoric - PNNR/2022/C10/I1.4-645</t>
  </si>
  <si>
    <t xml:space="preserve">Realizarea Coridorului de Mobilitate Urbana Durabila - Malul stang al raului Sasar - PNRR/2022/C10/I1.4-351 </t>
  </si>
  <si>
    <t>Casa Pocol - Restaurare, Reabilitare, Sistematizare Verticala</t>
  </si>
  <si>
    <t>Cresterea performantei energetice a unitatilor de invatamant in Municipiul Baia Mare - Gradinita cu program prelungit nr.28 - PNRR/2022/C5/2/B2.2/1.a-208</t>
  </si>
  <si>
    <t>Cresterea performantei energetice a unitatilor de invatamant in Municipiul Baia Mare - Scoala Gimnaziala "George Cosbuc" - PNRR/2022/C5/2/B2.1/1.a-91</t>
  </si>
  <si>
    <t>Implementarea sistemului ITS, a infrastructurii TIC si modernizarea statiilor de tramsport in comun - PNNR/2022/C10/I1.2-932</t>
  </si>
  <si>
    <t>Actualizare P U Z  "Cartier Pintea Viteazu"</t>
  </si>
  <si>
    <t xml:space="preserve">Reabilitare si reconfigurare Piata Izvoarele </t>
  </si>
  <si>
    <t>Strategia dezvoltare servicii sociale</t>
  </si>
  <si>
    <t>Elaborarea si actualizarea in format GIS a documentatiilor de urbanism Planuri Urbanistice Zonale - aflate in curs de elaborare (ILC) PNRR /2022/C10/I4/293</t>
  </si>
  <si>
    <t>Elaborarea si actualizarea in format GIS a documentatiilor de urbanism Planuri Urbanistice Zonale - aflate in curs de elaborare, OIE PNRR /2022/C10/I4/36</t>
  </si>
  <si>
    <t>P U Z  "Cartier Mihai Eminescu"</t>
  </si>
  <si>
    <t>Centru de arte contemporane Colonia Pictorilor - dotari conf lista</t>
  </si>
  <si>
    <t>HCL nr.185 / 28.04.2022</t>
  </si>
  <si>
    <t>Scoala Gimnaziala "Nichita Stanescu" - corp nou - sala de sport</t>
  </si>
  <si>
    <t>Baia Mare City Light Sud</t>
  </si>
  <si>
    <t>Statii de incarcare - masini electrice</t>
  </si>
  <si>
    <t>Achizitie imobil monument istoric Casa Iancu de Hunedoara</t>
  </si>
  <si>
    <t>P U Z  - Zona industriala Aramis</t>
  </si>
  <si>
    <t>P U Z  Jandarmeriei</t>
  </si>
  <si>
    <t>Piata Revolutiei - actualizare proiect</t>
  </si>
  <si>
    <t>Centru Integrat Administrativ</t>
  </si>
  <si>
    <t>Dotari unitati de invatamant, conform lista</t>
  </si>
  <si>
    <t>Cresterea performantei energetice a unitatilor de invatamant in Municipiul Baia Mare - Gradinita cu program prelungit "Floare de colt" - PNRR/2022/C5/2/B2.1/1.a-1746</t>
  </si>
  <si>
    <t>Cresterea performantei energetice a unitatilor de invatamant in Municipiul Baia Mare - Gradinita cu program prelungit "Mihai Eminescu" - PNRR/2022/C5/2/B2.1/1.a-1716</t>
  </si>
  <si>
    <t>Cresterea performantei energetice a unitatilor de invatamant in Municipiul Baia Mare - Scoala Gimnaziala "Lucian Blaga" - PNRR/2022/C5/2/B2.1/1.a-1644</t>
  </si>
  <si>
    <t>Cresterea performantei energetice a unitatilor de invatamant in Municipiul Baia Mare - Colegiul Tehnic "C.D.Nenitescu"- corp internat si corp cantina - PNRR/2022/C5/2/B2.1/1.a-1565</t>
  </si>
  <si>
    <t>Cresterea performantei energetice a unitatilor de invatamant in Municipiul Baia Mare - Seminarul Teologic Liceal Ortodox "Sf.Ierarh Iosif Marturisitorul"- corp A - PNRR/2022/C5/2/B2.1/1.a-1623</t>
  </si>
  <si>
    <t>Cresterea performantei energetice a unitatilor de invatamant in Municipiul Baia Mare - Seminarul Teologic Liceal Ortodox "Sf.Ierarh Iosif Marturisitorul"- corp B - PNRR/2022/C5/2/B2.1/1.a-1714</t>
  </si>
  <si>
    <t>Dezvoltarea retelei integrate de Centre de Colectare deseuri prin aport voluntar in Municipiul Baia Mare PNRR/2022/C3/S/I.1A</t>
  </si>
  <si>
    <t>Dezvoltarea retelei integrate de Insule Ecologice Digitale pentru managementul deseurilor in Municipiul Baia Mare PNRR/2022/C3/S/I.1B</t>
  </si>
  <si>
    <t>*36.)</t>
  </si>
  <si>
    <t>HCL nr. 212 / 09.06.2023</t>
  </si>
  <si>
    <t>HCL nr. 213 / 09.06.2023</t>
  </si>
  <si>
    <t>Scoala Gimnaziala nr.18 - masuri ISU</t>
  </si>
  <si>
    <t>47.)</t>
  </si>
  <si>
    <t>Complex de agrement acvatic - Campul Tineretului</t>
  </si>
  <si>
    <t>ParKing / suprateran Campul Tineretului</t>
  </si>
  <si>
    <t>Viabilizare zona de agrement parc Regina Maria (intersectie str. Victoriei-str.Valea Rosie; str.Victoriei-Campul Tineretului; str.Victoriei-str.Petofi Sandor; str.Victoriei-str. Minerilor; str.Minerilor-str.Fierastaului)</t>
  </si>
  <si>
    <t>Guvernanta Digitala eHealth si interoperabilitate in cadrul Spitalului de Pneumoftiziologie "Dr. Nicolae Rusdea"</t>
  </si>
  <si>
    <t>Constructii cu caracter social</t>
  </si>
  <si>
    <t>Dotarea cu mobilier si echipamente digitale a unitatilor de invatamant preuniversitar si a unitatilor conexe - Ecosistem digital de educatie si formare cod F-PNRR-Dotari-2023-6591</t>
  </si>
  <si>
    <t>*39.)</t>
  </si>
  <si>
    <t>Scoala Gimnaziala "Octavian Goga" - Reabilitare, Extindere</t>
  </si>
  <si>
    <t>Casa "MINAUR" - Respect Seniorilor Campioni</t>
  </si>
  <si>
    <t>49.)</t>
  </si>
  <si>
    <t>Reabilitare Mal Sasar III (Pod Decebal - Pod Bd. Vest)</t>
  </si>
  <si>
    <t>51.)</t>
  </si>
  <si>
    <t>Reabilitare imobil strada Victoriei nr 23</t>
  </si>
  <si>
    <t>HCL nr. 306 / 31.08.2023</t>
  </si>
  <si>
    <t>HCL nr. 259 / 31.07.2023</t>
  </si>
  <si>
    <t>HCL nr. 388, 389, 390, 391, 392 / 31.10.2023</t>
  </si>
  <si>
    <t>HCL nr. 393, 394, 395, 396 / 31.10.2023</t>
  </si>
  <si>
    <t xml:space="preserve">HCL nr. 397 /31.10.2023;  HCL nr. 211 / 9.06.2023 </t>
  </si>
  <si>
    <t>HCL nr. 413 /13.11.2023</t>
  </si>
  <si>
    <t>HCL nr. 415 / 13.11.2023</t>
  </si>
  <si>
    <t>HCL nr. 416 / 13.11.2023</t>
  </si>
  <si>
    <t>HCL nr. 417, 418, 419, 420, 421, 422, 473 / 13.11.2023</t>
  </si>
  <si>
    <t>HCL nr. 364 / 18.12.2020, HCL nr. 412 / 13.11.2023</t>
  </si>
  <si>
    <t>HCL nr. 475 / 07.11.2022</t>
  </si>
  <si>
    <t>HCL nr. 40 / 31.10.2023</t>
  </si>
  <si>
    <t>Casa Iancu de Hunedoaral - Restaurare</t>
  </si>
  <si>
    <t xml:space="preserve">                                                  Dancus Ioan Doru</t>
  </si>
  <si>
    <t>Dotari Spitalul de Pneumoftiziologie "Dr. Nicolae Rusdea"</t>
  </si>
  <si>
    <t>Cresterea mobilitatii urbane durabile prin extinderea si crearea benzilor dedicate transportului in comun in Municipiului Baia Mare, SMIS 128036</t>
  </si>
  <si>
    <t>Centru de servicii de recuperare neuromotorie de tip ambulatoriu pt. persoane  adulte cu dizabilitati, str. Cuza Voda 8C</t>
  </si>
  <si>
    <t>Cinematograf "Dacia" - Reabilitare, Modernizare</t>
  </si>
  <si>
    <t>Parc "Dacia" - Reabilitare, Modernizare</t>
  </si>
  <si>
    <t>Casa Pocol - Sistematizare Verticala</t>
  </si>
  <si>
    <t>Cresterea eficientei energetice a blocurilor de locuinte CF15 - b-dul Unirii nr.12</t>
  </si>
  <si>
    <t>Cresterea eficientei energetice a blocurilor de locuinte CF16 - b-dul Unirii nr.14</t>
  </si>
  <si>
    <t>Cresterea eficientei energetice a blocurilor de locuinte CF19 - b-dul Unirii nr.11</t>
  </si>
  <si>
    <t>Cresterea eficientei energetice a blocurilor de locuinte CF18 - b-dul Unirii nr.9</t>
  </si>
  <si>
    <t>Cresterea eficientei energetice a blocurilor de locuinte CF17 - b-dul Regele Mihai I nr.5</t>
  </si>
  <si>
    <t>Regenerare Urbana Durabila prin infiintarea Pietei Universitatii</t>
  </si>
  <si>
    <t>HCL nr . 32/ 26.10.2024</t>
  </si>
  <si>
    <t>Modernizare sensuri giratorii</t>
  </si>
  <si>
    <t>Teatru Municipal - grup sanitar persoane cu dizabilitati</t>
  </si>
  <si>
    <t>Centru Comunicar Integrat, strada Uzinei nr.3, PNNR-CF1120/183/CCI/27.12.2023</t>
  </si>
  <si>
    <t>HCL nr. 110 / 19.03.2024</t>
  </si>
  <si>
    <t>Casa "MINAUR" - Respect Seniorilor Campioni, HCL 111/19.03.2024</t>
  </si>
  <si>
    <t xml:space="preserve"> </t>
  </si>
  <si>
    <t>Cresterea performantei energetice a unitatilor de invatamant in Municipiul Baia Mare - Colegiul Tehnic "C.D.Nenitescu" - corp scoala - PNRR/2022/C5/2/B2.1/1.a-21</t>
  </si>
  <si>
    <t>HCL nr. 170 / 28.03.2024</t>
  </si>
  <si>
    <t>HCL nr. 168 / 28.03.2024</t>
  </si>
  <si>
    <t>HCL nr. 167 / 28.03.2024</t>
  </si>
  <si>
    <t>HCL nr. 169 / 28.03.2024</t>
  </si>
  <si>
    <t xml:space="preserve">Extindere retele de apa si canalizare, HCL nr. 173/4.04.2024 </t>
  </si>
  <si>
    <t>Prelungire strada Garii (bd.Unirii)</t>
  </si>
  <si>
    <t xml:space="preserve">Prelungire strada Garii (bd.Unirii) </t>
  </si>
  <si>
    <t>HCL nr.197/ 26.04.2024</t>
  </si>
  <si>
    <t>HCL nr. 180 / 26.04.2024</t>
  </si>
  <si>
    <t>HCL nr. 181 / 26.04.2024</t>
  </si>
  <si>
    <t>HCL nr. 177 / 26.04.2024</t>
  </si>
  <si>
    <t>HCL nr. 209 / 29.04.2024</t>
  </si>
  <si>
    <t xml:space="preserve">Defribilatoare - proiect participativ "Infiintare a unei retele publice de defibrilatoare automate pe raza municipiului Baia Mare" </t>
  </si>
  <si>
    <t>HCL nr.34 / 26.01.2024</t>
  </si>
  <si>
    <t>HCL nr.33 / 26.01.2024</t>
  </si>
  <si>
    <t>II</t>
  </si>
  <si>
    <t xml:space="preserve">54.02. SERVICII PUBLICE COMUNITARE DE EVIDENTA A </t>
  </si>
  <si>
    <t xml:space="preserve">PERSOANELOR, din care  </t>
  </si>
  <si>
    <t>Dotări independente</t>
  </si>
  <si>
    <t>Extindere sistem monitorizare video</t>
  </si>
  <si>
    <t>Centru de servicii de recuperare neuromotorie de tip ambulatoriu pt. persoane cu dizabilitati, str. Cuza Voda 8C</t>
  </si>
  <si>
    <t>HCL nr. 282 / 27.06.2024</t>
  </si>
  <si>
    <t>HCL nr. 283 / 27.06.2024</t>
  </si>
  <si>
    <t>Centrul cultural sportiv Bodi Ferneziu</t>
  </si>
  <si>
    <t>Complex de educatie ecologica non-formala Lacul Bodi (GreenEdHub)</t>
  </si>
  <si>
    <t xml:space="preserve">ec.Pop Carmen </t>
  </si>
  <si>
    <t>Smart Eco - Retea integrata de acces la alimentare pentru vehicole electrice - PNRR/2022/C10/I1.3-2                                                                                                                                 HCL nr. 336/25.07.2024</t>
  </si>
  <si>
    <t>HCL nr. 365 / 25.07.2024</t>
  </si>
  <si>
    <t>Documentatii ISU unitati de invatamant, conf. lista anexa</t>
  </si>
  <si>
    <t>Container Scoala Gimnaziala "George Cosbuc"</t>
  </si>
  <si>
    <t xml:space="preserve">Cresterea eficientei energetice a blocurilor de locuinte CF15 - b-dul Unirii nr.12 </t>
  </si>
  <si>
    <t xml:space="preserve">Cresterea eficientei energetice a blocurilor de locuinte CF16 - b-dul Unirii nr.14 </t>
  </si>
  <si>
    <t xml:space="preserve">Cresterea eficientei energetice a blocurilor de locuinte CF18 - b-dul Unirii nr.9 </t>
  </si>
  <si>
    <t>HCL nr. 285 / 27.06.2024</t>
  </si>
  <si>
    <t>HCL nr.286 / 27.06.2024</t>
  </si>
  <si>
    <t>Dezvoltarea infrastructurii de educatie tehnologica prin modernizare Colegiului "Transilvania", SMIS 119845 / SMIS 324236</t>
  </si>
  <si>
    <t>Cresterea eficientei energetice in cladirile publice din Municipiul Baia Mare - Spitalul de Pneumoftiziologie "Dr. Nicolae Rusdea", SMIS 115487 / SMIS 324140</t>
  </si>
  <si>
    <t>Cresterea eficientei energetice a blocurilor de locuinte - CF7, SMIS 117352 / SMIS 324340</t>
  </si>
  <si>
    <t>Reabilitare bloc locuinte sociale - strada Luminisului 13A, SMIS 117371 / SMIS 324396</t>
  </si>
  <si>
    <t>Reabilitare bloc locuinte sociale - strada Horea 46A, SMIS 117369 / SMIS 324397</t>
  </si>
  <si>
    <t>Restaurare, Reabilitare Casa Pocol si Amenajare ca si Centru Cultural, SMIS 302123</t>
  </si>
  <si>
    <t>HCL nr. 414 / 13.09.2024</t>
  </si>
  <si>
    <t>HCL nr. 413 / 13.09.2024</t>
  </si>
  <si>
    <t>HCL nr. 380/ 22.08.2024</t>
  </si>
  <si>
    <t>Centru Cultural Sportiv - SF</t>
  </si>
  <si>
    <t>HCL nr. 337/ 25.07.2024</t>
  </si>
  <si>
    <t>Parc recreativ Lacul Bodi Ferneziu</t>
  </si>
  <si>
    <t>Modernizare Piata Revolutiei</t>
  </si>
  <si>
    <t>HCL nr. 432 / 8.10.2024</t>
  </si>
  <si>
    <t>HCL nr. 455 / 24.10.2024</t>
  </si>
  <si>
    <t>HCL nr. 457 / 24.10.2024</t>
  </si>
  <si>
    <t>HCL nr. 456 / 24.10.2024</t>
  </si>
  <si>
    <t>HCL nr. 448 / 24.10.2024</t>
  </si>
  <si>
    <t xml:space="preserve">                                          Primarul Municipiului Baia Mare</t>
  </si>
  <si>
    <t>HCL nr. 458 / 24.10.2024</t>
  </si>
  <si>
    <t>Achizitie teren aferent bd. Independentei - dezvoltare, modernizare infrastructura</t>
  </si>
  <si>
    <t>Achizitie teren aferent str. Victoriei - tronson bd. Decebal si bd. Independentei</t>
  </si>
  <si>
    <t xml:space="preserve">Centru de excelenta in educatie - Imobil C2 - Anexa Pavilion, str. Petófi Sandor 6 </t>
  </si>
  <si>
    <t>HCL nr. 489 / 20.11.2024</t>
  </si>
  <si>
    <t>Centru Cultural Sportiv</t>
  </si>
  <si>
    <t>HCL nr. 492 / 20.11.2024</t>
  </si>
  <si>
    <t>*10.)</t>
  </si>
  <si>
    <t>Reabilitare Constructie si Amenajare Centru Cultural Sportiv Bodi Ferneziu</t>
  </si>
  <si>
    <t>HCL nr. 493 / 20.11.2024</t>
  </si>
  <si>
    <t>HCL nr.490 / 20.11.2024</t>
  </si>
  <si>
    <t>HCL nr.508 / 20.11.2024</t>
  </si>
  <si>
    <t>Sectie Paleatie Spitalul de Pneumoftiziologie "Dr. Nicolae Rusdea"</t>
  </si>
  <si>
    <t>Sistem informatic integrat - Echipamente de lucru, conf. lista</t>
  </si>
  <si>
    <t>Imobil, strada Victoriei nr. 21A - Reabilitare - Colonia Pictorilor</t>
  </si>
  <si>
    <t>HCL nr. 433 / 8.10.2024</t>
  </si>
  <si>
    <t>Casa de cultura a sindicatelor - Reabilitare, Modernizare</t>
  </si>
  <si>
    <t>Modernizarea bulevardelor Independentei si Decebal si crearea unor trasee dedicate cu prioritate transportul public in comun si pista de biciclete, SMIS 304618</t>
  </si>
  <si>
    <t>HCL nr. 544 / 11.12.2024</t>
  </si>
  <si>
    <t>Modernizarea bulevardelor Bucuresti, Republicii, Unirii, Traian si modernizare strada Gariii si crearea unor trasee dedicate cu prioritate transportul public in comun si pista de biciclete - tronson I bd. Unirii si bd.Traian, SMIS 324712</t>
  </si>
  <si>
    <t>HCL nr. 545 / 11.12.2024</t>
  </si>
  <si>
    <t>A OBIECTIVELOR DE INVESTITII PE ANUL 2025 CU FINANŢARE</t>
  </si>
  <si>
    <t>Program 2025</t>
  </si>
  <si>
    <t>ec. Luca Cornelia</t>
  </si>
  <si>
    <t>Proiectul Regional de Dezvoltare a infrastructurii de apa si apa uzata din jud Maramures, PDD, HCL 12/30.01.2025</t>
  </si>
  <si>
    <t xml:space="preserve">Prelungire strada Brazilor </t>
  </si>
  <si>
    <t>Retea de fibra optica pentru unitatile de invatamant preuniversitar -C.T.Transilvania</t>
  </si>
  <si>
    <t>Teatru str. Dacia nr.3 - reparatii</t>
  </si>
  <si>
    <t xml:space="preserve">LISTA  </t>
  </si>
  <si>
    <t>Autoutilitara plug in hybrid/ electric Cantina Sociala</t>
  </si>
  <si>
    <t>Dotari independente - RESPECT SI GRIJA PENTRU COPII SPECIALI ID 329331</t>
  </si>
  <si>
    <t>Dotari independente - BAIA MARE PUNE SUFLET ID 329379</t>
  </si>
  <si>
    <t xml:space="preserve">Dotari independente - SOLIDARITATE PENTRU COPII ID 329399 </t>
  </si>
  <si>
    <t>Dotari independente - COMUNITATE FARA BARIERE ID 329400</t>
  </si>
  <si>
    <t xml:space="preserve">Imobil DAS str. Dacia nr.1 -expertiza tehnica </t>
  </si>
  <si>
    <t>Dezvoltarea de servicii de ingrijire si suport de calitate pt. persoane cu dizabilitati si ingrijitorii acostora,  in centre respiro - SF</t>
  </si>
  <si>
    <t>Baia Mare pune suflet ID 329379</t>
  </si>
  <si>
    <t>Solidaritate pt copii ID 329399</t>
  </si>
  <si>
    <t>Comunitate fara bariere ID 329400</t>
  </si>
  <si>
    <t>Respect si grija pt. copii speciali ID 329331</t>
  </si>
  <si>
    <t>HCL nr.77 / 10.03.2025</t>
  </si>
  <si>
    <t>Achizitie imobil "Piata Izvoare"</t>
  </si>
  <si>
    <t>Achizitie imobil str. Crisan nr.19, ap.1</t>
  </si>
  <si>
    <t>Dotari crese, conform lista</t>
  </si>
  <si>
    <t>Liceul Teologic Penticostal - instalatie paratrasnet</t>
  </si>
  <si>
    <t>Realizarea lucrarilor de modernizare interioara la Spitalul de Pneumoftiziologie "Dr. Nicolae Rusdea"</t>
  </si>
  <si>
    <t>Extindere, modernizare infrastructura rutiera b-ul Unirii, largire(str. V. Alecsandri - str. Europa)</t>
  </si>
  <si>
    <t>Exemplar canin</t>
  </si>
  <si>
    <t>Sustainable Weather Emergency Management (SWEM)</t>
  </si>
  <si>
    <t>Reabilitare cimitir Horea 2 - asfaltare alei</t>
  </si>
  <si>
    <t>Documentatie proiect casute</t>
  </si>
  <si>
    <t>Reabilitare fantani arteziene Parc Mara - proiectare si executie</t>
  </si>
  <si>
    <t>Reabilitare fantana arteziana si cascada Piata Centru Cartier Sasar - proiectare si executie</t>
  </si>
  <si>
    <t>HCL 206/9.06.2023, HCL 207/9.06.2023, HCL 208/9.06.2023</t>
  </si>
  <si>
    <t>Construire terenuri sport gazon sintetic pt.unitatile de invatamant: Colegiul de Arte, Scoala Gimnaziala"A.I.Cuza"</t>
  </si>
  <si>
    <t>Infiintare loc de joaca pe str. Colonia Topitorilor (cartierul Grivitei)</t>
  </si>
  <si>
    <t>Macheta din bronz a orasului Baia Mare (zona istorica)</t>
  </si>
  <si>
    <t>Imobil, strada Victoriei nr. 21A - Reabilitare - Colonia Pictorilor _HCL nr.433 / 8.10.2024</t>
  </si>
  <si>
    <t>Infiintarea Parcului Fotovoltaic, HCL 49 / 7.02.2025</t>
  </si>
  <si>
    <t xml:space="preserve">Modernizarea bulevardelor Bucuresti, Republicii, Unirii, Traian si modernizare strada Gariii si crearea unor trasee dedicate cu prioritate transportul public in comun si pista de biciclete - tronson II bd. Bucuresti, bd. Republicii si str. Garii, SMIS </t>
  </si>
  <si>
    <t xml:space="preserve">Colegiul National "Mihai Eminescu" - masuri ISU     </t>
  </si>
  <si>
    <t xml:space="preserve">Scoala Gimnaziala "Avram Iancu" - masuri ISU     </t>
  </si>
  <si>
    <t>Liceul Tehnologic"Transilvania"-sistem canalizare, instalatie utilizare gaz</t>
  </si>
  <si>
    <t xml:space="preserve">Modernizare si Reabilitare tronson str. Victoriei - b-dul Independentei </t>
  </si>
  <si>
    <t>Trasee tematice Parc Regina Maria - str. Viilor - Tolvaj Denes</t>
  </si>
  <si>
    <t>Parc rulote</t>
  </si>
  <si>
    <t>Reabilitarea zonei dintre Zidul Cetatii si Muzeul de Istorie</t>
  </si>
  <si>
    <t>Colegiul Tehnic"Aurel Vlaicu" - Reabilitare, Modernizare - cantina, sala de sport</t>
  </si>
  <si>
    <t>Teren de sport gazon sintetic - Firiza</t>
  </si>
  <si>
    <t>Achizitie teren zona Pod Culturii - Pod Viilor</t>
  </si>
  <si>
    <t>Achizitie teren coridor rutier pod zona Urbis</t>
  </si>
  <si>
    <t>Incinerator de deseuri animale pentru adapostul public de caini</t>
  </si>
  <si>
    <t>HCL nr. 94 / 24.03.2025</t>
  </si>
  <si>
    <t>Teren de sport gazon sintetic - Scoala Gimnaziala"M.Sadoveanu"</t>
  </si>
  <si>
    <t>Bloc de locuinte 30 u.l. ANL - b-dul Regele Ferdinand</t>
  </si>
  <si>
    <t>Infiintare Parc Fotovoltaic</t>
  </si>
  <si>
    <t>HCL nr. 92 / 6.03.2024</t>
  </si>
  <si>
    <t>Sistem inteligent DST a energiei in Municipiul Baia Mare, HCL nr.1 / 5.01.2024</t>
  </si>
  <si>
    <t>Imobil, strada Valea Borcutului nr.119 (scoala veche)</t>
  </si>
  <si>
    <t>Extindere retele electrice zona strazii Lacului, Cartier Firiza</t>
  </si>
  <si>
    <t>Extindere Iluminat Public</t>
  </si>
  <si>
    <t>HCL nr. 50/ 07.02.2025</t>
  </si>
  <si>
    <t xml:space="preserve">HCL nr. 506 / 20.11.2024, </t>
  </si>
  <si>
    <t>Sectie Paleatie Spitalul de Pneumoftiziologie "Dr. Nicolae Rusdea" HCL nr.191 / 15.05.2025</t>
  </si>
  <si>
    <t>HCL nr.191 / 15.05.2025</t>
  </si>
  <si>
    <t>HCL nr.204/ 29.05.2025</t>
  </si>
  <si>
    <t>Scoala Gimnaziala "Dimitrie Cantemir" - Construire magazie material didactic</t>
  </si>
  <si>
    <t xml:space="preserve">Consolidare b-dul Independentei (DN 1C - E 58) de la Km 157+150 la km 157+750 </t>
  </si>
  <si>
    <t xml:space="preserve">HCL nr. 115 / 19.03.2024 - Victoriei nr.45;  HCL nr. 120 / 19.03.2024 - Victor Babes nr.31;  HCL nr. 112 / 19.03.2024 - P-ta Revolutiei nr.2;  HCL nr. 113 / 19.03.2024 - P-ta Revolutiei nr.3;  HCL nr. 114 / 19.03.2024 - P-ta Revolutiei nr.4;  HCL nr. 147 / 30.04.2025 - 6 statii de incarcare </t>
  </si>
  <si>
    <t xml:space="preserve">HCL nr. 116 / 19.03.2024 - Progresului nr.54; HCL nr. 117 / 19.03.2024 - Progresului nr.56;  HCL nr. 118 / 19.03.2024 - Progresului nr.58;  HCL nr. 119 / 19.03.2024 - Progresului nr.60;  HCL nr. 121 / 19.03.2024 - Independentei nr.24;  HCL nr. 146 / 30.04.2025 - 8 statii de incarcare </t>
  </si>
  <si>
    <t>Autoturisme electrice</t>
  </si>
  <si>
    <t>HCL nr. 279 / 27.06.2025</t>
  </si>
  <si>
    <t>Construire pasaj denivelat peste calea ferata intersectie cu DN 1C</t>
  </si>
  <si>
    <t>Zona libera Baia Mare</t>
  </si>
  <si>
    <t>DAS - Servicii Comunitare Integrate, str. Hortensiei f.n.</t>
  </si>
  <si>
    <t>Primaria Digitala - Servicii Mai Aproape de Cetateni</t>
  </si>
  <si>
    <t>Reabilitare cladiri administrative/hale din baza de productie (Margeanului nr.9) - DALI</t>
  </si>
  <si>
    <t>Incinerator de deseuri - Unitate de productie energie din deseuri organice municipale pentru producere biogaz si folosirea acestuia intr-o instalatie de cogenerare</t>
  </si>
  <si>
    <t>P-ta Pacii - Grup Sanitar - Amenajare / Refunctionalizare</t>
  </si>
  <si>
    <t>HCL nr. 290 / 16.07.2025</t>
  </si>
  <si>
    <t>HCL nr. 291 / 16.07.2025</t>
  </si>
  <si>
    <t>HCL nr. 286 / 08.07.2025</t>
  </si>
  <si>
    <t>HCL nr. 148 / 30.04.2025</t>
  </si>
  <si>
    <t>Infiintarea Centrului Integrat de colectare separata prin aport voluntar destinat aglomerarii urbane Baia Mare PNRR/2022/C3/S/I.1.C</t>
  </si>
  <si>
    <t>Pod peste raul Firiza - zona Colonia Topitorilor - URBIS</t>
  </si>
  <si>
    <t>HCL nr. 131 / 26.03.2025</t>
  </si>
  <si>
    <t>Infiintare Parc Fotovoltaic Vest</t>
  </si>
  <si>
    <t>HCL nr. 449 / 24.10.2024</t>
  </si>
</sst>
</file>

<file path=xl/styles.xml><?xml version="1.0" encoding="utf-8"?>
<styleSheet xmlns="http://schemas.openxmlformats.org/spreadsheetml/2006/main">
  <fonts count="15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u/>
      <sz val="10"/>
      <name val="Times New Roman CE"/>
      <family val="1"/>
      <charset val="238"/>
    </font>
    <font>
      <sz val="10"/>
      <name val="Times New Roman CE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Times New Roman"/>
      <family val="1"/>
    </font>
    <font>
      <sz val="11"/>
      <color rgb="FFFF0000"/>
      <name val="Arial"/>
      <family val="2"/>
    </font>
    <font>
      <sz val="10"/>
      <color theme="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9" fontId="1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Fill="1"/>
    <xf numFmtId="0" fontId="4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3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" fontId="5" fillId="0" borderId="9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3" fontId="3" fillId="0" borderId="3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8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9" xfId="0" applyFont="1" applyFill="1" applyBorder="1"/>
    <xf numFmtId="49" fontId="3" fillId="0" borderId="8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2" xfId="0" applyFont="1" applyFill="1" applyBorder="1"/>
    <xf numFmtId="0" fontId="1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7" fillId="0" borderId="5" xfId="0" applyFont="1" applyBorder="1"/>
    <xf numFmtId="0" fontId="3" fillId="0" borderId="10" xfId="0" applyFont="1" applyFill="1" applyBorder="1"/>
    <xf numFmtId="4" fontId="3" fillId="0" borderId="12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" fontId="3" fillId="0" borderId="16" xfId="0" applyNumberFormat="1" applyFont="1" applyFill="1" applyBorder="1" applyAlignment="1">
      <alignment horizontal="center"/>
    </xf>
    <xf numFmtId="0" fontId="7" fillId="0" borderId="1" xfId="0" applyFont="1" applyBorder="1"/>
    <xf numFmtId="0" fontId="9" fillId="0" borderId="8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0" fontId="7" fillId="0" borderId="5" xfId="0" applyNumberFormat="1" applyFont="1" applyBorder="1" applyAlignment="1">
      <alignment wrapText="1"/>
    </xf>
    <xf numFmtId="0" fontId="10" fillId="0" borderId="0" xfId="0" applyFont="1" applyFill="1" applyBorder="1"/>
    <xf numFmtId="0" fontId="3" fillId="0" borderId="1" xfId="0" applyFont="1" applyFill="1" applyBorder="1"/>
    <xf numFmtId="0" fontId="1" fillId="0" borderId="0" xfId="0" applyFont="1" applyFill="1"/>
    <xf numFmtId="0" fontId="7" fillId="0" borderId="5" xfId="0" applyFont="1" applyBorder="1" applyAlignment="1">
      <alignment wrapText="1"/>
    </xf>
    <xf numFmtId="0" fontId="3" fillId="0" borderId="13" xfId="0" applyFont="1" applyFill="1" applyBorder="1" applyAlignment="1"/>
    <xf numFmtId="0" fontId="3" fillId="0" borderId="11" xfId="0" applyFont="1" applyFill="1" applyBorder="1"/>
    <xf numFmtId="0" fontId="3" fillId="0" borderId="16" xfId="0" applyFont="1" applyFill="1" applyBorder="1"/>
    <xf numFmtId="0" fontId="7" fillId="0" borderId="1" xfId="0" applyFont="1" applyBorder="1" applyAlignment="1">
      <alignment wrapText="1"/>
    </xf>
    <xf numFmtId="4" fontId="3" fillId="0" borderId="10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wrapText="1"/>
    </xf>
    <xf numFmtId="0" fontId="10" fillId="0" borderId="0" xfId="0" applyFont="1" applyFill="1"/>
    <xf numFmtId="9" fontId="3" fillId="0" borderId="8" xfId="2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5" fillId="2" borderId="0" xfId="3" applyNumberFormat="1" applyFont="1" applyFill="1" applyBorder="1" applyAlignment="1">
      <alignment horizontal="center"/>
    </xf>
    <xf numFmtId="4" fontId="3" fillId="2" borderId="13" xfId="3" applyNumberFormat="1" applyFont="1" applyFill="1" applyBorder="1" applyAlignment="1">
      <alignment horizontal="center"/>
    </xf>
    <xf numFmtId="4" fontId="5" fillId="2" borderId="9" xfId="3" applyNumberFormat="1" applyFont="1" applyFill="1" applyBorder="1" applyAlignment="1">
      <alignment horizontal="center"/>
    </xf>
    <xf numFmtId="0" fontId="7" fillId="0" borderId="8" xfId="0" applyFont="1" applyBorder="1"/>
    <xf numFmtId="4" fontId="5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/>
    <xf numFmtId="0" fontId="7" fillId="0" borderId="10" xfId="1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 wrapText="1"/>
    </xf>
    <xf numFmtId="4" fontId="5" fillId="2" borderId="0" xfId="3" applyNumberFormat="1" applyFont="1" applyFill="1" applyBorder="1" applyAlignment="1">
      <alignment horizontal="center" wrapText="1"/>
    </xf>
    <xf numFmtId="0" fontId="7" fillId="0" borderId="9" xfId="0" applyFont="1" applyBorder="1"/>
    <xf numFmtId="0" fontId="13" fillId="0" borderId="0" xfId="0" applyFont="1" applyFill="1" applyBorder="1"/>
    <xf numFmtId="0" fontId="10" fillId="2" borderId="0" xfId="0" applyFont="1" applyFill="1"/>
    <xf numFmtId="0" fontId="10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4" xfId="0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7" fillId="0" borderId="0" xfId="0" applyFont="1" applyBorder="1"/>
    <xf numFmtId="4" fontId="5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2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14" fillId="0" borderId="16" xfId="0" applyNumberFormat="1" applyFont="1" applyFill="1" applyBorder="1" applyAlignment="1">
      <alignment horizontal="center"/>
    </xf>
    <xf numFmtId="49" fontId="13" fillId="0" borderId="0" xfId="0" applyNumberFormat="1" applyFont="1" applyFill="1" applyBorder="1"/>
    <xf numFmtId="49" fontId="8" fillId="0" borderId="0" xfId="0" applyNumberFormat="1" applyFont="1" applyFill="1" applyBorder="1"/>
    <xf numFmtId="49" fontId="10" fillId="0" borderId="0" xfId="0" applyNumberFormat="1" applyFont="1" applyFill="1" applyBorder="1"/>
    <xf numFmtId="49" fontId="1" fillId="0" borderId="0" xfId="0" applyNumberFormat="1" applyFont="1" applyFill="1"/>
    <xf numFmtId="49" fontId="1" fillId="0" borderId="0" xfId="0" applyNumberFormat="1" applyFont="1" applyFill="1" applyBorder="1"/>
    <xf numFmtId="49" fontId="8" fillId="0" borderId="0" xfId="0" applyNumberFormat="1" applyFont="1" applyFill="1"/>
    <xf numFmtId="49" fontId="10" fillId="0" borderId="0" xfId="0" applyNumberFormat="1" applyFont="1" applyFill="1"/>
    <xf numFmtId="49" fontId="12" fillId="0" borderId="0" xfId="0" applyNumberFormat="1" applyFont="1" applyAlignment="1">
      <alignment horizontal="left" vertical="center" wrapText="1"/>
    </xf>
    <xf numFmtId="49" fontId="8" fillId="2" borderId="0" xfId="0" applyNumberFormat="1" applyFont="1" applyFill="1"/>
    <xf numFmtId="49" fontId="10" fillId="2" borderId="0" xfId="0" applyNumberFormat="1" applyFont="1" applyFill="1"/>
    <xf numFmtId="49" fontId="10" fillId="0" borderId="0" xfId="0" applyNumberFormat="1" applyFont="1" applyFill="1" applyBorder="1" applyAlignment="1"/>
    <xf numFmtId="49" fontId="13" fillId="0" borderId="0" xfId="0" applyNumberFormat="1" applyFont="1" applyFill="1"/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04"/>
  <sheetViews>
    <sheetView tabSelected="1" view="pageBreakPreview" zoomScaleNormal="75" zoomScaleSheetLayoutView="100" workbookViewId="0">
      <selection activeCell="J464" sqref="J464"/>
    </sheetView>
  </sheetViews>
  <sheetFormatPr defaultRowHeight="14.25"/>
  <cols>
    <col min="1" max="1" width="6.125" style="1" customWidth="1"/>
    <col min="2" max="2" width="60.625" style="1" customWidth="1"/>
    <col min="3" max="3" width="10.625" style="1" customWidth="1"/>
    <col min="4" max="4" width="11.375" style="1" customWidth="1"/>
    <col min="5" max="5" width="10.625" style="1" customWidth="1"/>
    <col min="6" max="6" width="11" style="1" customWidth="1"/>
    <col min="7" max="8" width="10.625" style="1" customWidth="1"/>
    <col min="9" max="9" width="11.625" style="1" customWidth="1"/>
    <col min="10" max="16384" width="9" style="18"/>
  </cols>
  <sheetData>
    <row r="1" spans="1:252" s="54" customFormat="1" ht="12.75">
      <c r="A1" s="3"/>
      <c r="B1" s="1" t="s">
        <v>20</v>
      </c>
      <c r="C1" s="1"/>
      <c r="D1" s="1"/>
      <c r="E1" s="1"/>
      <c r="F1" s="1"/>
      <c r="G1" s="1"/>
      <c r="H1" s="1"/>
      <c r="I1" s="1"/>
    </row>
    <row r="2" spans="1:252" s="54" customFormat="1" ht="12.75">
      <c r="A2" s="3"/>
      <c r="B2" s="1" t="s">
        <v>21</v>
      </c>
      <c r="C2" s="1"/>
      <c r="D2" s="2"/>
      <c r="E2" s="1"/>
      <c r="F2" s="1"/>
      <c r="G2" s="1"/>
      <c r="H2" s="1"/>
      <c r="I2" s="1"/>
    </row>
    <row r="3" spans="1:252" s="54" customFormat="1" ht="12.75">
      <c r="A3" s="3"/>
      <c r="B3" s="12" t="s">
        <v>65</v>
      </c>
      <c r="C3" s="1"/>
      <c r="D3" s="1"/>
      <c r="E3" s="3" t="s">
        <v>365</v>
      </c>
      <c r="F3" s="1"/>
      <c r="G3" s="1"/>
      <c r="H3" s="1"/>
      <c r="I3" s="1"/>
    </row>
    <row r="4" spans="1:252" s="54" customFormat="1" ht="12.75">
      <c r="A4" s="3"/>
      <c r="B4" s="12"/>
      <c r="C4" s="12"/>
      <c r="D4" s="1" t="s">
        <v>358</v>
      </c>
      <c r="E4" s="1"/>
      <c r="F4" s="1"/>
      <c r="G4" s="1"/>
      <c r="H4" s="1"/>
      <c r="I4" s="1"/>
    </row>
    <row r="5" spans="1:252" s="54" customFormat="1" ht="12.75">
      <c r="A5" s="3"/>
      <c r="B5" s="12"/>
      <c r="C5" s="12"/>
      <c r="D5" s="2" t="s">
        <v>104</v>
      </c>
      <c r="E5" s="1"/>
      <c r="F5" s="1"/>
      <c r="G5" s="1"/>
      <c r="H5" s="1"/>
      <c r="I5" s="1"/>
    </row>
    <row r="6" spans="1:252" s="54" customFormat="1" ht="12.75">
      <c r="A6" s="3"/>
      <c r="B6" s="12"/>
      <c r="C6" s="12"/>
      <c r="D6" s="2"/>
      <c r="E6" s="1"/>
      <c r="F6" s="1"/>
      <c r="G6" s="1"/>
      <c r="H6" s="1"/>
      <c r="I6" s="1"/>
    </row>
    <row r="7" spans="1:252" s="54" customFormat="1" ht="12.75">
      <c r="A7" s="3"/>
      <c r="B7" s="1"/>
      <c r="C7" s="1"/>
      <c r="D7" s="2"/>
      <c r="E7" s="1"/>
      <c r="F7" s="1"/>
      <c r="G7" s="1"/>
      <c r="H7" s="14" t="s">
        <v>22</v>
      </c>
      <c r="I7" s="1"/>
    </row>
    <row r="8" spans="1:252" s="55" customFormat="1" ht="13.5" thickBot="1">
      <c r="A8" s="3"/>
      <c r="B8" s="1"/>
      <c r="C8" s="1"/>
      <c r="D8" s="2"/>
      <c r="E8" s="1"/>
      <c r="F8" s="1"/>
      <c r="G8" s="1"/>
      <c r="H8" s="15" t="s">
        <v>23</v>
      </c>
      <c r="I8" s="15" t="s">
        <v>88</v>
      </c>
    </row>
    <row r="9" spans="1:252" s="56" customFormat="1" ht="13.5" thickBot="1">
      <c r="A9" s="4"/>
      <c r="B9" s="29"/>
      <c r="C9" s="4"/>
      <c r="D9" s="46"/>
      <c r="E9" s="5"/>
      <c r="F9" s="5" t="s">
        <v>359</v>
      </c>
      <c r="G9" s="5"/>
      <c r="H9" s="5"/>
      <c r="I9" s="8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</row>
    <row r="10" spans="1:252" s="55" customFormat="1" ht="13.5" thickBot="1">
      <c r="A10" s="6" t="s">
        <v>24</v>
      </c>
      <c r="B10" s="30" t="s">
        <v>25</v>
      </c>
      <c r="C10" s="6" t="s">
        <v>26</v>
      </c>
      <c r="D10" s="20" t="s">
        <v>22</v>
      </c>
      <c r="E10" s="7"/>
      <c r="F10" s="5" t="s">
        <v>163</v>
      </c>
      <c r="H10" s="5"/>
      <c r="I10" s="8"/>
    </row>
    <row r="11" spans="1:252" s="55" customFormat="1" ht="13.5" thickBot="1">
      <c r="A11" s="6" t="s">
        <v>27</v>
      </c>
      <c r="B11" s="30"/>
      <c r="C11" s="6" t="s">
        <v>28</v>
      </c>
      <c r="D11" s="47">
        <v>2025</v>
      </c>
      <c r="E11" s="4"/>
      <c r="F11" s="29" t="s">
        <v>160</v>
      </c>
      <c r="G11" s="8"/>
      <c r="H11" s="9" t="s">
        <v>29</v>
      </c>
      <c r="I11" s="4" t="s">
        <v>30</v>
      </c>
    </row>
    <row r="12" spans="1:252" s="55" customFormat="1" ht="12.75">
      <c r="A12" s="6"/>
      <c r="B12" s="30" t="s">
        <v>66</v>
      </c>
      <c r="C12" s="6"/>
      <c r="D12" s="9"/>
      <c r="E12" s="10" t="s">
        <v>31</v>
      </c>
      <c r="F12" s="4" t="s">
        <v>32</v>
      </c>
      <c r="G12" s="102" t="s">
        <v>32</v>
      </c>
      <c r="H12" s="9" t="s">
        <v>33</v>
      </c>
      <c r="I12" s="6" t="s">
        <v>34</v>
      </c>
    </row>
    <row r="13" spans="1:252" s="55" customFormat="1" ht="12.75">
      <c r="A13" s="6"/>
      <c r="C13" s="6"/>
      <c r="D13" s="9"/>
      <c r="E13" s="10" t="s">
        <v>35</v>
      </c>
      <c r="F13" s="6" t="s">
        <v>36</v>
      </c>
      <c r="G13" s="6" t="s">
        <v>37</v>
      </c>
      <c r="H13" s="9" t="s">
        <v>38</v>
      </c>
      <c r="I13" s="48"/>
    </row>
    <row r="14" spans="1:252" s="55" customFormat="1" ht="13.5" thickBot="1">
      <c r="A14" s="11"/>
      <c r="B14" s="31"/>
      <c r="C14" s="11"/>
      <c r="D14" s="44"/>
      <c r="E14" s="104" t="s">
        <v>39</v>
      </c>
      <c r="F14" s="57"/>
      <c r="G14" s="11"/>
      <c r="H14" s="9" t="s">
        <v>68</v>
      </c>
      <c r="I14" s="49"/>
    </row>
    <row r="15" spans="1:252" s="55" customFormat="1" ht="13.5" thickBot="1">
      <c r="A15" s="26">
        <v>0</v>
      </c>
      <c r="B15" s="32">
        <v>1</v>
      </c>
      <c r="C15" s="26">
        <v>2</v>
      </c>
      <c r="D15" s="32">
        <v>3</v>
      </c>
      <c r="E15" s="26">
        <v>4</v>
      </c>
      <c r="F15" s="11">
        <v>5</v>
      </c>
      <c r="G15" s="26">
        <v>6</v>
      </c>
      <c r="H15" s="32">
        <v>7</v>
      </c>
      <c r="I15" s="26">
        <v>8</v>
      </c>
    </row>
    <row r="16" spans="1:252" s="55" customFormat="1" ht="12.75">
      <c r="A16" s="6"/>
      <c r="B16" s="33" t="s">
        <v>1</v>
      </c>
      <c r="C16" s="38">
        <f t="shared" ref="C16:I17" si="0">SUM(C18+C20+C22)</f>
        <v>2942803</v>
      </c>
      <c r="D16" s="37">
        <f t="shared" si="0"/>
        <v>744097</v>
      </c>
      <c r="E16" s="38">
        <f t="shared" si="0"/>
        <v>16425</v>
      </c>
      <c r="F16" s="38">
        <f t="shared" si="0"/>
        <v>23465</v>
      </c>
      <c r="G16" s="38">
        <f t="shared" si="0"/>
        <v>0</v>
      </c>
      <c r="H16" s="37">
        <f t="shared" si="0"/>
        <v>620434</v>
      </c>
      <c r="I16" s="38">
        <f t="shared" si="0"/>
        <v>83773</v>
      </c>
    </row>
    <row r="17" spans="1:11" s="55" customFormat="1" ht="13.5" thickBot="1">
      <c r="A17" s="11"/>
      <c r="B17" s="34" t="s">
        <v>40</v>
      </c>
      <c r="C17" s="39">
        <f t="shared" si="0"/>
        <v>1735676</v>
      </c>
      <c r="D17" s="22">
        <f t="shared" si="0"/>
        <v>485609</v>
      </c>
      <c r="E17" s="39">
        <f t="shared" si="0"/>
        <v>10056</v>
      </c>
      <c r="F17" s="39">
        <f t="shared" si="0"/>
        <v>23465</v>
      </c>
      <c r="G17" s="39">
        <f t="shared" si="0"/>
        <v>0</v>
      </c>
      <c r="H17" s="22">
        <f t="shared" si="0"/>
        <v>411000</v>
      </c>
      <c r="I17" s="39">
        <f t="shared" si="0"/>
        <v>41088</v>
      </c>
    </row>
    <row r="18" spans="1:11" s="55" customFormat="1" ht="13.5" customHeight="1">
      <c r="A18" s="27" t="s">
        <v>13</v>
      </c>
      <c r="B18" s="12" t="s">
        <v>2</v>
      </c>
      <c r="C18" s="40">
        <f>SUM(C60)</f>
        <v>10054</v>
      </c>
      <c r="D18" s="40">
        <f t="shared" ref="D18:I19" si="1">SUM(D60)</f>
        <v>16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40">
        <f t="shared" si="1"/>
        <v>16</v>
      </c>
      <c r="I18" s="40">
        <f t="shared" si="1"/>
        <v>0</v>
      </c>
    </row>
    <row r="19" spans="1:11" s="55" customFormat="1" ht="13.5" thickBot="1">
      <c r="A19" s="27"/>
      <c r="B19" s="12"/>
      <c r="C19" s="41">
        <f>SUM(C61)</f>
        <v>7064</v>
      </c>
      <c r="D19" s="41">
        <f t="shared" si="1"/>
        <v>0</v>
      </c>
      <c r="E19" s="41">
        <f t="shared" si="1"/>
        <v>0</v>
      </c>
      <c r="F19" s="41">
        <f t="shared" si="1"/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</row>
    <row r="20" spans="1:11" s="55" customFormat="1" ht="13.5" customHeight="1">
      <c r="A20" s="16" t="s">
        <v>14</v>
      </c>
      <c r="B20" s="33" t="s">
        <v>3</v>
      </c>
      <c r="C20" s="38">
        <f t="shared" ref="C20:I21" si="2">SUM(C47+C64+C277+C297+C387+C410+C423+C484)</f>
        <v>346427</v>
      </c>
      <c r="D20" s="38">
        <f t="shared" si="2"/>
        <v>119564</v>
      </c>
      <c r="E20" s="38">
        <f t="shared" si="2"/>
        <v>791</v>
      </c>
      <c r="F20" s="38">
        <f t="shared" si="2"/>
        <v>0</v>
      </c>
      <c r="G20" s="38">
        <f t="shared" si="2"/>
        <v>0</v>
      </c>
      <c r="H20" s="38">
        <f t="shared" si="2"/>
        <v>113197</v>
      </c>
      <c r="I20" s="38">
        <f t="shared" si="2"/>
        <v>5576</v>
      </c>
    </row>
    <row r="21" spans="1:11" s="55" customFormat="1" ht="13.5" thickBot="1">
      <c r="A21" s="17"/>
      <c r="B21" s="34"/>
      <c r="C21" s="39">
        <f t="shared" si="2"/>
        <v>256946</v>
      </c>
      <c r="D21" s="39">
        <f t="shared" si="2"/>
        <v>101940</v>
      </c>
      <c r="E21" s="39">
        <f t="shared" si="2"/>
        <v>790</v>
      </c>
      <c r="F21" s="39">
        <f t="shared" si="2"/>
        <v>0</v>
      </c>
      <c r="G21" s="39">
        <f t="shared" si="2"/>
        <v>0</v>
      </c>
      <c r="H21" s="39">
        <f t="shared" si="2"/>
        <v>97000</v>
      </c>
      <c r="I21" s="39">
        <f t="shared" si="2"/>
        <v>4150</v>
      </c>
    </row>
    <row r="22" spans="1:11" s="55" customFormat="1" ht="13.5" customHeight="1">
      <c r="A22" s="27" t="s">
        <v>15</v>
      </c>
      <c r="B22" s="12" t="s">
        <v>16</v>
      </c>
      <c r="C22" s="40">
        <f t="shared" ref="C22:I22" si="3">SUM(C33+C39+C51+C76+C147+C167+C192+C238+C283+C301+C395+C404+C414+C429+C442+C452+C490)</f>
        <v>2586322</v>
      </c>
      <c r="D22" s="40">
        <f t="shared" si="3"/>
        <v>624517</v>
      </c>
      <c r="E22" s="40">
        <f t="shared" si="3"/>
        <v>15634</v>
      </c>
      <c r="F22" s="40">
        <f t="shared" si="3"/>
        <v>23465</v>
      </c>
      <c r="G22" s="40">
        <f t="shared" si="3"/>
        <v>0</v>
      </c>
      <c r="H22" s="40">
        <f t="shared" si="3"/>
        <v>507221</v>
      </c>
      <c r="I22" s="40">
        <f t="shared" si="3"/>
        <v>78197</v>
      </c>
    </row>
    <row r="23" spans="1:11" s="55" customFormat="1" ht="13.5" thickBot="1">
      <c r="A23" s="17"/>
      <c r="B23" s="34"/>
      <c r="C23" s="39">
        <f t="shared" ref="C23:I23" si="4">SUM(C34+C40+C52+C77+C148+C168+C193+C239+C284+C302+C396+C430+C453+C491)</f>
        <v>1471666</v>
      </c>
      <c r="D23" s="39">
        <f t="shared" si="4"/>
        <v>383669</v>
      </c>
      <c r="E23" s="39">
        <f t="shared" si="4"/>
        <v>9266</v>
      </c>
      <c r="F23" s="39">
        <f t="shared" si="4"/>
        <v>23465</v>
      </c>
      <c r="G23" s="39">
        <f t="shared" si="4"/>
        <v>0</v>
      </c>
      <c r="H23" s="39">
        <f t="shared" si="4"/>
        <v>314000</v>
      </c>
      <c r="I23" s="39">
        <f t="shared" si="4"/>
        <v>36938</v>
      </c>
      <c r="J23" s="150"/>
      <c r="K23" s="150"/>
    </row>
    <row r="24" spans="1:11" s="55" customFormat="1" ht="13.5" thickBot="1">
      <c r="A24" s="16" t="s">
        <v>4</v>
      </c>
      <c r="B24" s="33" t="s">
        <v>5</v>
      </c>
      <c r="C24" s="42">
        <f>SUM(C303)</f>
        <v>39770</v>
      </c>
      <c r="D24" s="42">
        <f t="shared" ref="D24:I24" si="5">SUM(D303)</f>
        <v>294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294</v>
      </c>
      <c r="J24" s="150"/>
      <c r="K24" s="150"/>
    </row>
    <row r="25" spans="1:11" s="55" customFormat="1" ht="13.5" thickBot="1">
      <c r="A25" s="16" t="s">
        <v>6</v>
      </c>
      <c r="B25" s="33" t="s">
        <v>62</v>
      </c>
      <c r="C25" s="42">
        <f t="shared" ref="C25:I25" si="6">SUM(C35++C41+C53+C149+C79+C169+C194+C311+C397+C415+C444)</f>
        <v>256948</v>
      </c>
      <c r="D25" s="42">
        <f t="shared" si="6"/>
        <v>119307</v>
      </c>
      <c r="E25" s="42">
        <f t="shared" si="6"/>
        <v>5883</v>
      </c>
      <c r="F25" s="42">
        <f t="shared" si="6"/>
        <v>0</v>
      </c>
      <c r="G25" s="42">
        <f t="shared" si="6"/>
        <v>0</v>
      </c>
      <c r="H25" s="42">
        <f t="shared" si="6"/>
        <v>94377</v>
      </c>
      <c r="I25" s="42">
        <f t="shared" si="6"/>
        <v>19047</v>
      </c>
      <c r="J25" s="150"/>
      <c r="K25" s="150"/>
    </row>
    <row r="26" spans="1:11" s="55" customFormat="1" ht="13.5" thickBot="1">
      <c r="A26" s="19" t="s">
        <v>7</v>
      </c>
      <c r="B26" s="5" t="s">
        <v>9</v>
      </c>
      <c r="C26" s="43">
        <f t="shared" ref="C26:I26" si="7">SUM(C86+C152+C172+C202+C240+C285+C317+C399+C405+C431+C454+C492)</f>
        <v>98660</v>
      </c>
      <c r="D26" s="43">
        <f t="shared" si="7"/>
        <v>36385</v>
      </c>
      <c r="E26" s="43">
        <f t="shared" si="7"/>
        <v>330</v>
      </c>
      <c r="F26" s="43">
        <f t="shared" si="7"/>
        <v>0</v>
      </c>
      <c r="G26" s="43">
        <f t="shared" si="7"/>
        <v>0</v>
      </c>
      <c r="H26" s="43">
        <f t="shared" si="7"/>
        <v>23705</v>
      </c>
      <c r="I26" s="43">
        <f t="shared" si="7"/>
        <v>12350</v>
      </c>
      <c r="J26" s="150"/>
      <c r="K26" s="150"/>
    </row>
    <row r="27" spans="1:11" s="55" customFormat="1" ht="13.5" thickBot="1">
      <c r="A27" s="17" t="s">
        <v>8</v>
      </c>
      <c r="B27" s="34" t="s">
        <v>10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150"/>
      <c r="K27" s="150"/>
    </row>
    <row r="28" spans="1:11" s="55" customFormat="1" ht="13.5" customHeight="1">
      <c r="A28" s="16" t="s">
        <v>11</v>
      </c>
      <c r="B28" s="33" t="s">
        <v>12</v>
      </c>
      <c r="C28" s="40">
        <f t="shared" ref="C28:I29" si="8">SUM(C93+C155+C178+C212+C247+C289+C353+C434+C446+C462+C494)</f>
        <v>2190944</v>
      </c>
      <c r="D28" s="40">
        <f t="shared" si="8"/>
        <v>468531</v>
      </c>
      <c r="E28" s="40">
        <f t="shared" si="8"/>
        <v>9421</v>
      </c>
      <c r="F28" s="40">
        <f t="shared" si="8"/>
        <v>23465</v>
      </c>
      <c r="G28" s="40">
        <f t="shared" si="8"/>
        <v>0</v>
      </c>
      <c r="H28" s="40">
        <f t="shared" si="8"/>
        <v>389139</v>
      </c>
      <c r="I28" s="40">
        <f t="shared" si="8"/>
        <v>46506</v>
      </c>
      <c r="J28" s="150"/>
      <c r="K28" s="150"/>
    </row>
    <row r="29" spans="1:11" s="55" customFormat="1" ht="13.5" thickBot="1">
      <c r="A29" s="17"/>
      <c r="B29" s="34"/>
      <c r="C29" s="41">
        <f t="shared" si="8"/>
        <v>1474598</v>
      </c>
      <c r="D29" s="41">
        <f t="shared" si="8"/>
        <v>385669</v>
      </c>
      <c r="E29" s="41">
        <f t="shared" si="8"/>
        <v>9266</v>
      </c>
      <c r="F29" s="41">
        <f t="shared" si="8"/>
        <v>23465</v>
      </c>
      <c r="G29" s="41">
        <f t="shared" si="8"/>
        <v>0</v>
      </c>
      <c r="H29" s="41">
        <f t="shared" si="8"/>
        <v>316000</v>
      </c>
      <c r="I29" s="41">
        <f t="shared" si="8"/>
        <v>36938</v>
      </c>
      <c r="J29" s="150"/>
      <c r="K29" s="150"/>
    </row>
    <row r="30" spans="1:11" s="55" customFormat="1" ht="13.5" thickBot="1">
      <c r="A30" s="28"/>
      <c r="B30" s="35" t="s">
        <v>67</v>
      </c>
      <c r="C30" s="43"/>
      <c r="D30" s="23"/>
      <c r="E30" s="43"/>
      <c r="F30" s="43"/>
      <c r="G30" s="43"/>
      <c r="H30" s="23"/>
      <c r="I30" s="43"/>
      <c r="J30" s="150"/>
      <c r="K30" s="150"/>
    </row>
    <row r="31" spans="1:11" s="55" customFormat="1" ht="13.5" customHeight="1">
      <c r="A31" s="27" t="s">
        <v>41</v>
      </c>
      <c r="B31" s="36" t="s">
        <v>69</v>
      </c>
      <c r="C31" s="40">
        <f t="shared" ref="C31:I33" si="9">SUM(C33)</f>
        <v>4000</v>
      </c>
      <c r="D31" s="21">
        <f t="shared" si="9"/>
        <v>404</v>
      </c>
      <c r="E31" s="40">
        <f t="shared" si="9"/>
        <v>0</v>
      </c>
      <c r="F31" s="38">
        <f t="shared" si="9"/>
        <v>0</v>
      </c>
      <c r="G31" s="40">
        <f t="shared" si="9"/>
        <v>0</v>
      </c>
      <c r="H31" s="21">
        <f t="shared" si="9"/>
        <v>0</v>
      </c>
      <c r="I31" s="40">
        <f t="shared" si="9"/>
        <v>404</v>
      </c>
      <c r="J31" s="150"/>
      <c r="K31" s="150"/>
    </row>
    <row r="32" spans="1:11" s="55" customFormat="1" ht="13.5" thickBot="1">
      <c r="A32" s="17"/>
      <c r="B32" s="25"/>
      <c r="C32" s="39">
        <f t="shared" si="9"/>
        <v>0</v>
      </c>
      <c r="D32" s="22">
        <f t="shared" si="9"/>
        <v>0</v>
      </c>
      <c r="E32" s="39">
        <f t="shared" si="9"/>
        <v>0</v>
      </c>
      <c r="F32" s="39">
        <f t="shared" si="9"/>
        <v>0</v>
      </c>
      <c r="G32" s="39">
        <f t="shared" si="9"/>
        <v>0</v>
      </c>
      <c r="H32" s="22">
        <f t="shared" si="9"/>
        <v>0</v>
      </c>
      <c r="I32" s="39">
        <f t="shared" si="9"/>
        <v>0</v>
      </c>
      <c r="J32" s="150"/>
      <c r="K32" s="150"/>
    </row>
    <row r="33" spans="1:11" s="55" customFormat="1" ht="13.5" customHeight="1">
      <c r="A33" s="27" t="s">
        <v>15</v>
      </c>
      <c r="B33" s="12" t="s">
        <v>16</v>
      </c>
      <c r="C33" s="40">
        <f>SUM(C35)</f>
        <v>4000</v>
      </c>
      <c r="D33" s="40">
        <f t="shared" si="9"/>
        <v>404</v>
      </c>
      <c r="E33" s="40">
        <f t="shared" si="9"/>
        <v>0</v>
      </c>
      <c r="F33" s="40">
        <f t="shared" si="9"/>
        <v>0</v>
      </c>
      <c r="G33" s="40">
        <f t="shared" si="9"/>
        <v>0</v>
      </c>
      <c r="H33" s="40">
        <f t="shared" si="9"/>
        <v>0</v>
      </c>
      <c r="I33" s="40">
        <f t="shared" si="9"/>
        <v>404</v>
      </c>
      <c r="J33" s="151"/>
      <c r="K33" s="150"/>
    </row>
    <row r="34" spans="1:11" s="55" customFormat="1" ht="14.25" customHeight="1" thickBot="1">
      <c r="A34" s="17"/>
      <c r="B34" s="34"/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150"/>
      <c r="K34" s="150"/>
    </row>
    <row r="35" spans="1:11" s="55" customFormat="1" ht="13.5" thickBot="1">
      <c r="A35" s="17" t="s">
        <v>6</v>
      </c>
      <c r="B35" s="34" t="s">
        <v>62</v>
      </c>
      <c r="C35" s="39">
        <f>SUM(C36)</f>
        <v>4000</v>
      </c>
      <c r="D35" s="39">
        <f t="shared" ref="D35:I35" si="10">SUM(D36)</f>
        <v>404</v>
      </c>
      <c r="E35" s="39">
        <f t="shared" si="10"/>
        <v>0</v>
      </c>
      <c r="F35" s="65">
        <f t="shared" si="10"/>
        <v>0</v>
      </c>
      <c r="G35" s="39">
        <f t="shared" si="10"/>
        <v>0</v>
      </c>
      <c r="H35" s="39">
        <f t="shared" si="10"/>
        <v>0</v>
      </c>
      <c r="I35" s="39">
        <f t="shared" si="10"/>
        <v>404</v>
      </c>
      <c r="J35" s="150"/>
      <c r="K35" s="150"/>
    </row>
    <row r="36" spans="1:11" s="76" customFormat="1" ht="13.5" thickBot="1">
      <c r="A36" s="17" t="s">
        <v>43</v>
      </c>
      <c r="B36" s="25" t="s">
        <v>95</v>
      </c>
      <c r="C36" s="39">
        <v>4000</v>
      </c>
      <c r="D36" s="22">
        <f>SUM(E36+F36+G36+H36+I36)</f>
        <v>404</v>
      </c>
      <c r="E36" s="39"/>
      <c r="F36" s="39"/>
      <c r="G36" s="39"/>
      <c r="H36" s="22"/>
      <c r="I36" s="39">
        <v>404</v>
      </c>
      <c r="J36" s="151"/>
      <c r="K36" s="151"/>
    </row>
    <row r="37" spans="1:11" s="78" customFormat="1">
      <c r="A37" s="50" t="s">
        <v>298</v>
      </c>
      <c r="B37" s="121" t="s">
        <v>299</v>
      </c>
      <c r="C37" s="38">
        <f t="shared" ref="C37:I39" si="11">SUM(C39)</f>
        <v>250</v>
      </c>
      <c r="D37" s="21">
        <f t="shared" si="11"/>
        <v>210</v>
      </c>
      <c r="E37" s="40">
        <f t="shared" si="11"/>
        <v>0</v>
      </c>
      <c r="F37" s="38">
        <f t="shared" si="11"/>
        <v>0</v>
      </c>
      <c r="G37" s="40">
        <f t="shared" si="11"/>
        <v>0</v>
      </c>
      <c r="H37" s="21">
        <f t="shared" si="11"/>
        <v>0</v>
      </c>
      <c r="I37" s="40">
        <f t="shared" si="11"/>
        <v>210</v>
      </c>
      <c r="J37" s="152"/>
      <c r="K37" s="152"/>
    </row>
    <row r="38" spans="1:11" s="78" customFormat="1" ht="14.25" customHeight="1" thickBot="1">
      <c r="A38" s="51"/>
      <c r="B38" s="60" t="s">
        <v>300</v>
      </c>
      <c r="C38" s="39">
        <f t="shared" si="11"/>
        <v>0</v>
      </c>
      <c r="D38" s="22">
        <f t="shared" si="11"/>
        <v>0</v>
      </c>
      <c r="E38" s="39">
        <f t="shared" si="11"/>
        <v>0</v>
      </c>
      <c r="F38" s="39">
        <f t="shared" si="11"/>
        <v>0</v>
      </c>
      <c r="G38" s="39">
        <f t="shared" si="11"/>
        <v>0</v>
      </c>
      <c r="H38" s="22">
        <f t="shared" si="11"/>
        <v>0</v>
      </c>
      <c r="I38" s="39">
        <f t="shared" si="11"/>
        <v>0</v>
      </c>
      <c r="J38" s="152"/>
      <c r="K38" s="152"/>
    </row>
    <row r="39" spans="1:11" s="61" customFormat="1">
      <c r="A39" s="62" t="s">
        <v>15</v>
      </c>
      <c r="B39" s="122" t="s">
        <v>16</v>
      </c>
      <c r="C39" s="38">
        <f t="shared" si="11"/>
        <v>250</v>
      </c>
      <c r="D39" s="37">
        <f t="shared" si="11"/>
        <v>210</v>
      </c>
      <c r="E39" s="38">
        <f t="shared" si="11"/>
        <v>0</v>
      </c>
      <c r="F39" s="38">
        <f t="shared" si="11"/>
        <v>0</v>
      </c>
      <c r="G39" s="38">
        <f t="shared" si="11"/>
        <v>0</v>
      </c>
      <c r="H39" s="37">
        <f t="shared" si="11"/>
        <v>0</v>
      </c>
      <c r="I39" s="38">
        <f t="shared" si="11"/>
        <v>210</v>
      </c>
      <c r="J39" s="153"/>
      <c r="K39" s="153"/>
    </row>
    <row r="40" spans="1:11" s="61" customFormat="1" ht="14.25" customHeight="1" thickBot="1">
      <c r="A40" s="51"/>
      <c r="B40" s="60"/>
      <c r="C40" s="39">
        <v>0</v>
      </c>
      <c r="D40" s="22">
        <v>0</v>
      </c>
      <c r="E40" s="39">
        <v>0</v>
      </c>
      <c r="F40" s="39">
        <v>0</v>
      </c>
      <c r="G40" s="39">
        <v>0</v>
      </c>
      <c r="H40" s="22">
        <v>0</v>
      </c>
      <c r="I40" s="39">
        <v>0</v>
      </c>
      <c r="J40" s="153"/>
      <c r="K40" s="153"/>
    </row>
    <row r="41" spans="1:11" s="78" customFormat="1" ht="14.25" customHeight="1" thickBot="1">
      <c r="A41" s="51" t="s">
        <v>6</v>
      </c>
      <c r="B41" s="7" t="s">
        <v>301</v>
      </c>
      <c r="C41" s="39">
        <f t="shared" ref="C41:I41" si="12">SUM(C42:C42)</f>
        <v>250</v>
      </c>
      <c r="D41" s="39">
        <f t="shared" si="12"/>
        <v>210</v>
      </c>
      <c r="E41" s="39">
        <f t="shared" si="12"/>
        <v>0</v>
      </c>
      <c r="F41" s="39">
        <f t="shared" si="12"/>
        <v>0</v>
      </c>
      <c r="G41" s="39">
        <f t="shared" si="12"/>
        <v>0</v>
      </c>
      <c r="H41" s="39">
        <f t="shared" si="12"/>
        <v>0</v>
      </c>
      <c r="I41" s="39">
        <f t="shared" si="12"/>
        <v>210</v>
      </c>
      <c r="J41" s="152"/>
      <c r="K41" s="152"/>
    </row>
    <row r="42" spans="1:11" s="78" customFormat="1" ht="14.25" customHeight="1" thickBot="1">
      <c r="A42" s="51" t="s">
        <v>43</v>
      </c>
      <c r="B42" s="60" t="s">
        <v>350</v>
      </c>
      <c r="C42" s="39">
        <v>250</v>
      </c>
      <c r="D42" s="22">
        <f>SUM(E42+F42+G42+H42+I42)</f>
        <v>210</v>
      </c>
      <c r="E42" s="39"/>
      <c r="F42" s="39"/>
      <c r="G42" s="39"/>
      <c r="H42" s="22"/>
      <c r="I42" s="39">
        <v>210</v>
      </c>
      <c r="J42" s="152"/>
      <c r="K42" s="152"/>
    </row>
    <row r="43" spans="1:11" s="55" customFormat="1" ht="13.5" customHeight="1">
      <c r="A43" s="27" t="s">
        <v>55</v>
      </c>
      <c r="B43" s="36" t="s">
        <v>0</v>
      </c>
      <c r="C43" s="40">
        <f t="shared" ref="C43:I44" si="13">SUM(C45)</f>
        <v>5794</v>
      </c>
      <c r="D43" s="21">
        <f t="shared" si="13"/>
        <v>5518</v>
      </c>
      <c r="E43" s="40">
        <f t="shared" si="13"/>
        <v>0</v>
      </c>
      <c r="F43" s="38">
        <f t="shared" si="13"/>
        <v>0</v>
      </c>
      <c r="G43" s="40">
        <f t="shared" si="13"/>
        <v>0</v>
      </c>
      <c r="H43" s="21">
        <f t="shared" si="13"/>
        <v>3180</v>
      </c>
      <c r="I43" s="40">
        <f t="shared" si="13"/>
        <v>2338</v>
      </c>
      <c r="J43" s="150"/>
      <c r="K43" s="150"/>
    </row>
    <row r="44" spans="1:11" s="55" customFormat="1" ht="13.5" thickBot="1">
      <c r="A44" s="17"/>
      <c r="B44" s="25"/>
      <c r="C44" s="39">
        <f t="shared" si="13"/>
        <v>500</v>
      </c>
      <c r="D44" s="22">
        <f t="shared" si="13"/>
        <v>300</v>
      </c>
      <c r="E44" s="39">
        <f t="shared" si="13"/>
        <v>0</v>
      </c>
      <c r="F44" s="39">
        <f t="shared" si="13"/>
        <v>0</v>
      </c>
      <c r="G44" s="39">
        <f t="shared" si="13"/>
        <v>0</v>
      </c>
      <c r="H44" s="22">
        <f t="shared" si="13"/>
        <v>0</v>
      </c>
      <c r="I44" s="39">
        <f t="shared" si="13"/>
        <v>300</v>
      </c>
      <c r="J44" s="150"/>
      <c r="K44" s="150"/>
    </row>
    <row r="45" spans="1:11" s="55" customFormat="1" ht="13.5" customHeight="1">
      <c r="A45" s="27"/>
      <c r="B45" s="36" t="s">
        <v>85</v>
      </c>
      <c r="C45" s="40">
        <f t="shared" ref="C45:I46" si="14">SUM(C47+C51)</f>
        <v>5794</v>
      </c>
      <c r="D45" s="40">
        <f t="shared" si="14"/>
        <v>5518</v>
      </c>
      <c r="E45" s="40">
        <f t="shared" si="14"/>
        <v>0</v>
      </c>
      <c r="F45" s="40">
        <f t="shared" si="14"/>
        <v>0</v>
      </c>
      <c r="G45" s="40">
        <f t="shared" si="14"/>
        <v>0</v>
      </c>
      <c r="H45" s="40">
        <f t="shared" si="14"/>
        <v>3180</v>
      </c>
      <c r="I45" s="40">
        <f t="shared" si="14"/>
        <v>2338</v>
      </c>
      <c r="J45" s="150"/>
      <c r="K45" s="150"/>
    </row>
    <row r="46" spans="1:11" s="55" customFormat="1" ht="13.5" thickBot="1">
      <c r="A46" s="17"/>
      <c r="B46" s="25"/>
      <c r="C46" s="39">
        <f t="shared" si="14"/>
        <v>500</v>
      </c>
      <c r="D46" s="39">
        <f t="shared" si="14"/>
        <v>300</v>
      </c>
      <c r="E46" s="39">
        <f t="shared" si="14"/>
        <v>0</v>
      </c>
      <c r="F46" s="39">
        <f t="shared" si="14"/>
        <v>0</v>
      </c>
      <c r="G46" s="39">
        <f t="shared" si="14"/>
        <v>0</v>
      </c>
      <c r="H46" s="39">
        <f t="shared" si="14"/>
        <v>0</v>
      </c>
      <c r="I46" s="39">
        <f t="shared" si="14"/>
        <v>300</v>
      </c>
      <c r="J46" s="150"/>
      <c r="K46" s="150"/>
    </row>
    <row r="47" spans="1:11" s="55" customFormat="1" ht="12.75">
      <c r="A47" s="27" t="s">
        <v>14</v>
      </c>
      <c r="B47" s="12" t="s">
        <v>113</v>
      </c>
      <c r="C47" s="40">
        <f>SUM(C49)</f>
        <v>600</v>
      </c>
      <c r="D47" s="40">
        <f t="shared" ref="D47:I48" si="15">SUM(D49)</f>
        <v>326</v>
      </c>
      <c r="E47" s="40">
        <f t="shared" si="15"/>
        <v>0</v>
      </c>
      <c r="F47" s="40">
        <f t="shared" si="15"/>
        <v>0</v>
      </c>
      <c r="G47" s="40">
        <f t="shared" si="15"/>
        <v>0</v>
      </c>
      <c r="H47" s="40">
        <f t="shared" si="15"/>
        <v>0</v>
      </c>
      <c r="I47" s="40">
        <f t="shared" si="15"/>
        <v>326</v>
      </c>
      <c r="J47" s="150"/>
      <c r="K47" s="150"/>
    </row>
    <row r="48" spans="1:11" s="55" customFormat="1" ht="13.5" thickBot="1">
      <c r="A48" s="17"/>
      <c r="B48" s="34"/>
      <c r="C48" s="39">
        <f>SUM(C50)</f>
        <v>500</v>
      </c>
      <c r="D48" s="39">
        <f t="shared" si="15"/>
        <v>300</v>
      </c>
      <c r="E48" s="39">
        <f t="shared" si="15"/>
        <v>0</v>
      </c>
      <c r="F48" s="39">
        <f t="shared" si="15"/>
        <v>0</v>
      </c>
      <c r="G48" s="39">
        <f t="shared" si="15"/>
        <v>0</v>
      </c>
      <c r="H48" s="39">
        <f t="shared" si="15"/>
        <v>0</v>
      </c>
      <c r="I48" s="39">
        <f t="shared" si="15"/>
        <v>300</v>
      </c>
      <c r="J48" s="150"/>
      <c r="K48" s="150"/>
    </row>
    <row r="49" spans="1:11" s="54" customFormat="1" ht="13.5" customHeight="1">
      <c r="A49" s="16" t="s">
        <v>43</v>
      </c>
      <c r="B49" s="126" t="s">
        <v>302</v>
      </c>
      <c r="C49" s="40">
        <v>600</v>
      </c>
      <c r="D49" s="37">
        <f t="shared" ref="D49:D50" si="16">SUM(E49+F49+G49+H49+I49)</f>
        <v>326</v>
      </c>
      <c r="E49" s="38"/>
      <c r="F49" s="38"/>
      <c r="G49" s="38"/>
      <c r="H49" s="37"/>
      <c r="I49" s="38">
        <v>326</v>
      </c>
      <c r="J49" s="154"/>
      <c r="K49" s="154"/>
    </row>
    <row r="50" spans="1:11" s="54" customFormat="1" ht="13.5" thickBot="1">
      <c r="A50" s="17"/>
      <c r="B50" s="25"/>
      <c r="C50" s="39">
        <v>500</v>
      </c>
      <c r="D50" s="22">
        <f t="shared" si="16"/>
        <v>300</v>
      </c>
      <c r="E50" s="39"/>
      <c r="F50" s="39"/>
      <c r="G50" s="39"/>
      <c r="H50" s="22"/>
      <c r="I50" s="39">
        <v>300</v>
      </c>
      <c r="J50" s="154"/>
      <c r="K50" s="154"/>
    </row>
    <row r="51" spans="1:11" s="55" customFormat="1" ht="13.5" customHeight="1">
      <c r="A51" s="27" t="s">
        <v>15</v>
      </c>
      <c r="B51" s="12" t="s">
        <v>16</v>
      </c>
      <c r="C51" s="40">
        <f t="shared" ref="C51:I51" si="17">SUM(C53)</f>
        <v>5194</v>
      </c>
      <c r="D51" s="40">
        <f t="shared" si="17"/>
        <v>5192</v>
      </c>
      <c r="E51" s="40">
        <f t="shared" si="17"/>
        <v>0</v>
      </c>
      <c r="F51" s="40">
        <f t="shared" si="17"/>
        <v>0</v>
      </c>
      <c r="G51" s="40">
        <f t="shared" si="17"/>
        <v>0</v>
      </c>
      <c r="H51" s="40">
        <f t="shared" si="17"/>
        <v>3180</v>
      </c>
      <c r="I51" s="40">
        <f t="shared" si="17"/>
        <v>2012</v>
      </c>
      <c r="J51" s="58"/>
      <c r="K51" s="150"/>
    </row>
    <row r="52" spans="1:11" s="55" customFormat="1" ht="14.25" customHeight="1" thickBot="1">
      <c r="A52" s="17"/>
      <c r="B52" s="34"/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58"/>
      <c r="K52" s="150"/>
    </row>
    <row r="53" spans="1:11" s="55" customFormat="1" ht="13.5" thickBot="1">
      <c r="A53" s="17" t="s">
        <v>6</v>
      </c>
      <c r="B53" s="34" t="s">
        <v>62</v>
      </c>
      <c r="C53" s="39">
        <f>SUM(C54:C57)</f>
        <v>5194</v>
      </c>
      <c r="D53" s="39">
        <f t="shared" ref="D53:I53" si="18">SUM(D54:D57)</f>
        <v>5192</v>
      </c>
      <c r="E53" s="39">
        <f t="shared" si="18"/>
        <v>0</v>
      </c>
      <c r="F53" s="39">
        <f t="shared" si="18"/>
        <v>0</v>
      </c>
      <c r="G53" s="39">
        <f t="shared" si="18"/>
        <v>0</v>
      </c>
      <c r="H53" s="39">
        <f t="shared" si="18"/>
        <v>3180</v>
      </c>
      <c r="I53" s="39">
        <f t="shared" si="18"/>
        <v>2012</v>
      </c>
      <c r="J53" s="58"/>
      <c r="K53" s="150"/>
    </row>
    <row r="54" spans="1:11" s="61" customFormat="1" ht="14.25" customHeight="1" thickBot="1">
      <c r="A54" s="19" t="s">
        <v>43</v>
      </c>
      <c r="B54" s="35" t="s">
        <v>216</v>
      </c>
      <c r="C54" s="43">
        <v>10</v>
      </c>
      <c r="D54" s="22">
        <f t="shared" ref="D54:D57" si="19">SUM(E54+F54+G54+H54+I54)</f>
        <v>8</v>
      </c>
      <c r="E54" s="43"/>
      <c r="F54" s="43"/>
      <c r="G54" s="43"/>
      <c r="H54" s="22"/>
      <c r="I54" s="43">
        <v>8</v>
      </c>
      <c r="J54" s="153"/>
      <c r="K54" s="153"/>
    </row>
    <row r="55" spans="1:11" s="116" customFormat="1" ht="14.25" customHeight="1" thickBot="1">
      <c r="A55" s="19" t="s">
        <v>42</v>
      </c>
      <c r="B55" s="35" t="s">
        <v>385</v>
      </c>
      <c r="C55" s="43">
        <v>3180</v>
      </c>
      <c r="D55" s="22">
        <f t="shared" si="19"/>
        <v>3180</v>
      </c>
      <c r="E55" s="43"/>
      <c r="F55" s="43"/>
      <c r="G55" s="43"/>
      <c r="H55" s="22">
        <v>3180</v>
      </c>
      <c r="I55" s="43">
        <v>0</v>
      </c>
      <c r="J55" s="149"/>
      <c r="K55" s="149"/>
    </row>
    <row r="56" spans="1:11" s="116" customFormat="1" ht="14.25" customHeight="1" thickBot="1">
      <c r="A56" s="19" t="s">
        <v>44</v>
      </c>
      <c r="B56" s="35" t="s">
        <v>384</v>
      </c>
      <c r="C56" s="43">
        <v>4</v>
      </c>
      <c r="D56" s="22">
        <f t="shared" si="19"/>
        <v>4</v>
      </c>
      <c r="E56" s="43"/>
      <c r="F56" s="43"/>
      <c r="G56" s="43"/>
      <c r="H56" s="22"/>
      <c r="I56" s="43">
        <v>4</v>
      </c>
      <c r="J56" s="149"/>
      <c r="K56" s="149"/>
    </row>
    <row r="57" spans="1:11" s="116" customFormat="1" ht="14.25" customHeight="1" thickBot="1">
      <c r="A57" s="19" t="s">
        <v>45</v>
      </c>
      <c r="B57" s="35" t="s">
        <v>427</v>
      </c>
      <c r="C57" s="43">
        <v>2000</v>
      </c>
      <c r="D57" s="22">
        <f t="shared" si="19"/>
        <v>2000</v>
      </c>
      <c r="E57" s="43"/>
      <c r="F57" s="43"/>
      <c r="G57" s="43"/>
      <c r="H57" s="22"/>
      <c r="I57" s="43">
        <v>2000</v>
      </c>
      <c r="J57" s="149"/>
      <c r="K57" s="149"/>
    </row>
    <row r="58" spans="1:11" s="55" customFormat="1" ht="13.5" customHeight="1">
      <c r="A58" s="27" t="s">
        <v>56</v>
      </c>
      <c r="B58" s="36" t="s">
        <v>70</v>
      </c>
      <c r="C58" s="40">
        <f t="shared" ref="C58:I59" si="20">SUM(C60+C64+C76)</f>
        <v>462188</v>
      </c>
      <c r="D58" s="40">
        <f t="shared" si="20"/>
        <v>210558</v>
      </c>
      <c r="E58" s="40">
        <f t="shared" si="20"/>
        <v>103</v>
      </c>
      <c r="F58" s="40">
        <f t="shared" si="20"/>
        <v>0</v>
      </c>
      <c r="G58" s="40">
        <f t="shared" si="20"/>
        <v>0</v>
      </c>
      <c r="H58" s="40">
        <f t="shared" si="20"/>
        <v>201921</v>
      </c>
      <c r="I58" s="40">
        <f t="shared" si="20"/>
        <v>8534</v>
      </c>
      <c r="J58" s="150"/>
      <c r="K58" s="150"/>
    </row>
    <row r="59" spans="1:11" s="55" customFormat="1" ht="13.5" thickBot="1">
      <c r="A59" s="17"/>
      <c r="B59" s="25"/>
      <c r="C59" s="39">
        <f t="shared" si="20"/>
        <v>286162</v>
      </c>
      <c r="D59" s="39">
        <f t="shared" si="20"/>
        <v>144798</v>
      </c>
      <c r="E59" s="39">
        <f t="shared" si="20"/>
        <v>90</v>
      </c>
      <c r="F59" s="39">
        <f t="shared" si="20"/>
        <v>0</v>
      </c>
      <c r="G59" s="39">
        <f t="shared" si="20"/>
        <v>0</v>
      </c>
      <c r="H59" s="39">
        <f t="shared" si="20"/>
        <v>139550</v>
      </c>
      <c r="I59" s="39">
        <f t="shared" si="20"/>
        <v>5158</v>
      </c>
      <c r="J59" s="150"/>
      <c r="K59" s="150"/>
    </row>
    <row r="60" spans="1:11" s="55" customFormat="1" ht="12.75">
      <c r="A60" s="27" t="s">
        <v>13</v>
      </c>
      <c r="B60" s="12" t="s">
        <v>149</v>
      </c>
      <c r="C60" s="40">
        <f>SUM(C62)</f>
        <v>10054</v>
      </c>
      <c r="D60" s="40">
        <f t="shared" ref="D60:I61" si="21">SUM(D62)</f>
        <v>16</v>
      </c>
      <c r="E60" s="40">
        <f t="shared" si="21"/>
        <v>0</v>
      </c>
      <c r="F60" s="40">
        <f t="shared" si="21"/>
        <v>0</v>
      </c>
      <c r="G60" s="40">
        <f t="shared" si="21"/>
        <v>0</v>
      </c>
      <c r="H60" s="40">
        <f t="shared" si="21"/>
        <v>16</v>
      </c>
      <c r="I60" s="40">
        <f t="shared" si="21"/>
        <v>0</v>
      </c>
      <c r="J60" s="150"/>
      <c r="K60" s="150"/>
    </row>
    <row r="61" spans="1:11" s="55" customFormat="1" ht="13.5" thickBot="1">
      <c r="A61" s="17"/>
      <c r="B61" s="34"/>
      <c r="C61" s="39">
        <f>SUM(C63)</f>
        <v>7064</v>
      </c>
      <c r="D61" s="39">
        <f t="shared" si="21"/>
        <v>0</v>
      </c>
      <c r="E61" s="39">
        <f t="shared" si="21"/>
        <v>0</v>
      </c>
      <c r="F61" s="39">
        <f t="shared" si="21"/>
        <v>0</v>
      </c>
      <c r="G61" s="39">
        <f t="shared" si="21"/>
        <v>0</v>
      </c>
      <c r="H61" s="39">
        <f t="shared" si="21"/>
        <v>0</v>
      </c>
      <c r="I61" s="39">
        <f t="shared" si="21"/>
        <v>0</v>
      </c>
      <c r="J61" s="150"/>
      <c r="K61" s="150"/>
    </row>
    <row r="62" spans="1:11" s="76" customFormat="1" ht="25.5">
      <c r="A62" s="16" t="s">
        <v>43</v>
      </c>
      <c r="B62" s="83" t="s">
        <v>138</v>
      </c>
      <c r="C62" s="38">
        <v>10054</v>
      </c>
      <c r="D62" s="37">
        <f t="shared" ref="D62:D63" si="22">SUM(E62+F62+G62+H62+I62)</f>
        <v>16</v>
      </c>
      <c r="E62" s="38"/>
      <c r="F62" s="37"/>
      <c r="G62" s="38"/>
      <c r="H62" s="90">
        <v>16</v>
      </c>
      <c r="I62" s="38">
        <v>0</v>
      </c>
      <c r="J62" s="151"/>
      <c r="K62" s="151"/>
    </row>
    <row r="63" spans="1:11" s="76" customFormat="1" ht="13.5" thickBot="1">
      <c r="A63" s="17"/>
      <c r="B63" s="99" t="s">
        <v>168</v>
      </c>
      <c r="C63" s="39">
        <v>7064</v>
      </c>
      <c r="D63" s="22">
        <f t="shared" si="22"/>
        <v>0</v>
      </c>
      <c r="E63" s="39"/>
      <c r="F63" s="22"/>
      <c r="G63" s="39"/>
      <c r="H63" s="95">
        <v>0</v>
      </c>
      <c r="I63" s="39">
        <v>0</v>
      </c>
      <c r="J63" s="151"/>
      <c r="K63" s="151"/>
    </row>
    <row r="64" spans="1:11" s="55" customFormat="1" ht="12.75">
      <c r="A64" s="27" t="s">
        <v>14</v>
      </c>
      <c r="B64" s="12" t="s">
        <v>113</v>
      </c>
      <c r="C64" s="40">
        <f>SUM(C66+C68+C70+C72+C74)</f>
        <v>38300</v>
      </c>
      <c r="D64" s="40">
        <f t="shared" ref="D64:I65" si="23">SUM(D66+D68+D70+D72+D74)</f>
        <v>36258</v>
      </c>
      <c r="E64" s="40">
        <f t="shared" si="23"/>
        <v>91</v>
      </c>
      <c r="F64" s="40">
        <f t="shared" si="23"/>
        <v>0</v>
      </c>
      <c r="G64" s="40">
        <f t="shared" si="23"/>
        <v>0</v>
      </c>
      <c r="H64" s="40">
        <f t="shared" si="23"/>
        <v>34827</v>
      </c>
      <c r="I64" s="40">
        <f t="shared" si="23"/>
        <v>1340</v>
      </c>
      <c r="J64" s="150"/>
      <c r="K64" s="150"/>
    </row>
    <row r="65" spans="1:11" s="55" customFormat="1" ht="13.5" thickBot="1">
      <c r="A65" s="17"/>
      <c r="B65" s="34"/>
      <c r="C65" s="39">
        <f>SUM(C67+C69+C71+C73+C75)</f>
        <v>31690</v>
      </c>
      <c r="D65" s="39">
        <f t="shared" si="23"/>
        <v>31040</v>
      </c>
      <c r="E65" s="39">
        <f t="shared" si="23"/>
        <v>90</v>
      </c>
      <c r="F65" s="39">
        <f t="shared" si="23"/>
        <v>0</v>
      </c>
      <c r="G65" s="39">
        <f t="shared" si="23"/>
        <v>0</v>
      </c>
      <c r="H65" s="39">
        <f t="shared" si="23"/>
        <v>30000</v>
      </c>
      <c r="I65" s="39">
        <f t="shared" si="23"/>
        <v>950</v>
      </c>
      <c r="J65" s="150"/>
      <c r="K65" s="150"/>
    </row>
    <row r="66" spans="1:11" s="76" customFormat="1" ht="12.75">
      <c r="A66" s="16" t="s">
        <v>43</v>
      </c>
      <c r="B66" s="73" t="s">
        <v>169</v>
      </c>
      <c r="C66" s="38">
        <v>500</v>
      </c>
      <c r="D66" s="37">
        <f>SUM(E66+F66+G66+H66+I66)</f>
        <v>50</v>
      </c>
      <c r="E66" s="42"/>
      <c r="F66" s="38"/>
      <c r="G66" s="42"/>
      <c r="H66" s="45"/>
      <c r="I66" s="38">
        <v>50</v>
      </c>
      <c r="J66" s="151"/>
      <c r="K66" s="151"/>
    </row>
    <row r="67" spans="1:11" s="76" customFormat="1" ht="13.5" thickBot="1">
      <c r="A67" s="17"/>
      <c r="B67" s="68" t="s">
        <v>170</v>
      </c>
      <c r="C67" s="39">
        <v>300</v>
      </c>
      <c r="D67" s="22">
        <f>SUM(E67+F67+G67+H67+I67)</f>
        <v>50</v>
      </c>
      <c r="E67" s="39"/>
      <c r="F67" s="39"/>
      <c r="G67" s="39"/>
      <c r="H67" s="22"/>
      <c r="I67" s="39">
        <v>50</v>
      </c>
      <c r="J67" s="151"/>
      <c r="K67" s="151"/>
    </row>
    <row r="68" spans="1:11" s="76" customFormat="1" ht="12.75">
      <c r="A68" s="16" t="s">
        <v>42</v>
      </c>
      <c r="B68" s="73" t="s">
        <v>181</v>
      </c>
      <c r="C68" s="38">
        <v>24600</v>
      </c>
      <c r="D68" s="37">
        <f t="shared" ref="D68:D73" si="24">SUM(E68+F68+G68+H68+I68)</f>
        <v>23348</v>
      </c>
      <c r="E68" s="42"/>
      <c r="F68" s="38"/>
      <c r="G68" s="42"/>
      <c r="H68" s="37">
        <v>22648</v>
      </c>
      <c r="I68" s="38">
        <v>700</v>
      </c>
      <c r="J68" s="151"/>
      <c r="K68" s="151"/>
    </row>
    <row r="69" spans="1:11" s="76" customFormat="1" ht="13.5" thickBot="1">
      <c r="A69" s="17"/>
      <c r="B69" s="68" t="s">
        <v>182</v>
      </c>
      <c r="C69" s="39">
        <v>20500</v>
      </c>
      <c r="D69" s="22">
        <f t="shared" si="24"/>
        <v>20500</v>
      </c>
      <c r="E69" s="39"/>
      <c r="F69" s="39"/>
      <c r="G69" s="39"/>
      <c r="H69" s="22">
        <v>20000</v>
      </c>
      <c r="I69" s="39">
        <v>500</v>
      </c>
      <c r="J69" s="151"/>
      <c r="K69" s="151"/>
    </row>
    <row r="70" spans="1:11" s="76" customFormat="1" ht="12.75">
      <c r="A70" s="16" t="s">
        <v>44</v>
      </c>
      <c r="B70" s="73" t="s">
        <v>183</v>
      </c>
      <c r="C70" s="38">
        <v>12800</v>
      </c>
      <c r="D70" s="37">
        <f t="shared" si="24"/>
        <v>12619</v>
      </c>
      <c r="E70" s="42"/>
      <c r="F70" s="38"/>
      <c r="G70" s="42"/>
      <c r="H70" s="37">
        <v>12179</v>
      </c>
      <c r="I70" s="38">
        <v>440</v>
      </c>
      <c r="J70" s="151"/>
      <c r="K70" s="151"/>
    </row>
    <row r="71" spans="1:11" s="76" customFormat="1" ht="13.5" thickBot="1">
      <c r="A71" s="17"/>
      <c r="B71" s="68" t="s">
        <v>182</v>
      </c>
      <c r="C71" s="39">
        <v>10500</v>
      </c>
      <c r="D71" s="22">
        <f t="shared" si="24"/>
        <v>10300</v>
      </c>
      <c r="E71" s="39"/>
      <c r="F71" s="39"/>
      <c r="G71" s="39"/>
      <c r="H71" s="22">
        <v>10000</v>
      </c>
      <c r="I71" s="39">
        <v>300</v>
      </c>
      <c r="J71" s="151"/>
      <c r="K71" s="151"/>
    </row>
    <row r="72" spans="1:11" s="76" customFormat="1" ht="12.75">
      <c r="A72" s="16" t="s">
        <v>108</v>
      </c>
      <c r="B72" s="73" t="s">
        <v>423</v>
      </c>
      <c r="C72" s="38">
        <v>100</v>
      </c>
      <c r="D72" s="37">
        <f t="shared" si="24"/>
        <v>91</v>
      </c>
      <c r="E72" s="42">
        <v>91</v>
      </c>
      <c r="F72" s="38"/>
      <c r="G72" s="42"/>
      <c r="H72" s="37"/>
      <c r="I72" s="38">
        <v>0</v>
      </c>
      <c r="J72" s="151"/>
      <c r="K72" s="151"/>
    </row>
    <row r="73" spans="1:11" s="76" customFormat="1" ht="13.5" thickBot="1">
      <c r="A73" s="17"/>
      <c r="B73" s="68"/>
      <c r="C73" s="39">
        <v>90</v>
      </c>
      <c r="D73" s="22">
        <f t="shared" si="24"/>
        <v>90</v>
      </c>
      <c r="E73" s="39">
        <v>90</v>
      </c>
      <c r="F73" s="39"/>
      <c r="G73" s="39"/>
      <c r="H73" s="22"/>
      <c r="I73" s="39">
        <v>0</v>
      </c>
      <c r="J73" s="151"/>
      <c r="K73" s="151"/>
    </row>
    <row r="74" spans="1:11" s="76" customFormat="1" ht="12.75">
      <c r="A74" s="16" t="s">
        <v>111</v>
      </c>
      <c r="B74" s="123" t="s">
        <v>312</v>
      </c>
      <c r="C74" s="38">
        <v>300</v>
      </c>
      <c r="D74" s="37">
        <f>SUM(E74+F74+G74+H74+I74)</f>
        <v>150</v>
      </c>
      <c r="E74" s="42"/>
      <c r="F74" s="38"/>
      <c r="G74" s="42"/>
      <c r="H74" s="45"/>
      <c r="I74" s="38">
        <v>150</v>
      </c>
      <c r="J74" s="151"/>
      <c r="K74" s="151"/>
    </row>
    <row r="75" spans="1:11" s="76" customFormat="1" ht="13.5" thickBot="1">
      <c r="A75" s="17"/>
      <c r="B75" s="68"/>
      <c r="C75" s="39">
        <v>300</v>
      </c>
      <c r="D75" s="22">
        <f>SUM(E75+F75+G75+H75+I75)</f>
        <v>100</v>
      </c>
      <c r="E75" s="39"/>
      <c r="F75" s="39"/>
      <c r="G75" s="39"/>
      <c r="H75" s="22"/>
      <c r="I75" s="39">
        <v>100</v>
      </c>
      <c r="J75" s="151"/>
      <c r="K75" s="151"/>
    </row>
    <row r="76" spans="1:11" s="55" customFormat="1" ht="12.75">
      <c r="A76" s="16" t="s">
        <v>15</v>
      </c>
      <c r="B76" s="77" t="s">
        <v>16</v>
      </c>
      <c r="C76" s="40">
        <f t="shared" ref="C76:I76" si="25">SUM(C79+C86+C93)</f>
        <v>413834</v>
      </c>
      <c r="D76" s="40">
        <f t="shared" si="25"/>
        <v>174284</v>
      </c>
      <c r="E76" s="40">
        <f t="shared" si="25"/>
        <v>12</v>
      </c>
      <c r="F76" s="100">
        <f t="shared" si="25"/>
        <v>0</v>
      </c>
      <c r="G76" s="40">
        <f t="shared" si="25"/>
        <v>0</v>
      </c>
      <c r="H76" s="40">
        <f t="shared" si="25"/>
        <v>167078</v>
      </c>
      <c r="I76" s="40">
        <f t="shared" si="25"/>
        <v>7194</v>
      </c>
      <c r="J76" s="150"/>
      <c r="K76" s="150"/>
    </row>
    <row r="77" spans="1:11" s="55" customFormat="1" ht="13.5" thickBot="1">
      <c r="A77" s="17"/>
      <c r="B77" s="49"/>
      <c r="C77" s="39">
        <f t="shared" ref="C77:I77" si="26">SUM(C94)</f>
        <v>247408</v>
      </c>
      <c r="D77" s="39">
        <f t="shared" si="26"/>
        <v>113758</v>
      </c>
      <c r="E77" s="39">
        <f t="shared" si="26"/>
        <v>0</v>
      </c>
      <c r="F77" s="65">
        <f t="shared" si="26"/>
        <v>0</v>
      </c>
      <c r="G77" s="39">
        <f t="shared" si="26"/>
        <v>0</v>
      </c>
      <c r="H77" s="39">
        <f t="shared" si="26"/>
        <v>109550</v>
      </c>
      <c r="I77" s="39">
        <f t="shared" si="26"/>
        <v>4208</v>
      </c>
      <c r="J77" s="150"/>
      <c r="K77" s="150"/>
    </row>
    <row r="78" spans="1:11" s="55" customFormat="1" ht="12.75" hidden="1">
      <c r="A78" s="27" t="s">
        <v>57</v>
      </c>
      <c r="B78" s="36" t="s">
        <v>71</v>
      </c>
      <c r="C78" s="40" t="e">
        <f>SUM(#REF!)</f>
        <v>#REF!</v>
      </c>
      <c r="D78" s="21" t="e">
        <f>SUM(#REF!)</f>
        <v>#REF!</v>
      </c>
      <c r="E78" s="40" t="e">
        <f>SUM(#REF!)</f>
        <v>#REF!</v>
      </c>
      <c r="F78" s="40"/>
      <c r="G78" s="40" t="e">
        <f>SUM(#REF!)</f>
        <v>#REF!</v>
      </c>
      <c r="H78" s="21" t="e">
        <f>SUM(#REF!)</f>
        <v>#REF!</v>
      </c>
      <c r="I78" s="40" t="e">
        <f>SUM(#REF!)</f>
        <v>#REF!</v>
      </c>
      <c r="J78" s="150"/>
      <c r="K78" s="150"/>
    </row>
    <row r="79" spans="1:11" s="55" customFormat="1" ht="13.5" thickBot="1">
      <c r="A79" s="17" t="s">
        <v>6</v>
      </c>
      <c r="B79" s="34" t="s">
        <v>62</v>
      </c>
      <c r="C79" s="39">
        <f>SUM(C80:C85)</f>
        <v>52984</v>
      </c>
      <c r="D79" s="39">
        <f t="shared" ref="D79:I79" si="27">SUM(D80:D85)</f>
        <v>30612</v>
      </c>
      <c r="E79" s="39">
        <f t="shared" si="27"/>
        <v>12</v>
      </c>
      <c r="F79" s="39">
        <f t="shared" si="27"/>
        <v>0</v>
      </c>
      <c r="G79" s="39">
        <f t="shared" si="27"/>
        <v>0</v>
      </c>
      <c r="H79" s="39">
        <f t="shared" si="27"/>
        <v>29663</v>
      </c>
      <c r="I79" s="39">
        <f t="shared" si="27"/>
        <v>937</v>
      </c>
      <c r="J79" s="150"/>
      <c r="K79" s="150"/>
    </row>
    <row r="80" spans="1:11" s="76" customFormat="1" ht="28.5" customHeight="1" thickBot="1">
      <c r="A80" s="17" t="s">
        <v>43</v>
      </c>
      <c r="B80" s="25" t="s">
        <v>405</v>
      </c>
      <c r="C80" s="39">
        <v>200</v>
      </c>
      <c r="D80" s="22">
        <f>SUM(E80+F80+G80+H80+I80)</f>
        <v>50</v>
      </c>
      <c r="E80" s="94"/>
      <c r="F80" s="39"/>
      <c r="G80" s="39"/>
      <c r="H80" s="22"/>
      <c r="I80" s="39">
        <v>50</v>
      </c>
      <c r="J80" s="151"/>
      <c r="K80" s="151"/>
    </row>
    <row r="81" spans="1:11" s="76" customFormat="1" ht="28.5" customHeight="1" thickBot="1">
      <c r="A81" s="17" t="s">
        <v>42</v>
      </c>
      <c r="B81" s="25" t="s">
        <v>410</v>
      </c>
      <c r="C81" s="39">
        <v>200</v>
      </c>
      <c r="D81" s="22">
        <f>SUM(E81+F81+G81+H81+I81)</f>
        <v>50</v>
      </c>
      <c r="E81" s="94"/>
      <c r="F81" s="39"/>
      <c r="G81" s="39"/>
      <c r="H81" s="22"/>
      <c r="I81" s="39">
        <v>50</v>
      </c>
      <c r="J81" s="151"/>
      <c r="K81" s="151"/>
    </row>
    <row r="82" spans="1:11" s="76" customFormat="1" ht="28.5" customHeight="1" thickBot="1">
      <c r="A82" s="17" t="s">
        <v>44</v>
      </c>
      <c r="B82" s="25" t="s">
        <v>241</v>
      </c>
      <c r="C82" s="39">
        <v>50434</v>
      </c>
      <c r="D82" s="22">
        <f t="shared" ref="D82" si="28">SUM(E82+F82+G82+H82+I82)</f>
        <v>29885</v>
      </c>
      <c r="E82" s="113"/>
      <c r="F82" s="39"/>
      <c r="G82" s="39"/>
      <c r="H82" s="22">
        <v>29663</v>
      </c>
      <c r="I82" s="39">
        <v>222</v>
      </c>
      <c r="J82" s="151"/>
      <c r="K82" s="151"/>
    </row>
    <row r="83" spans="1:11" s="76" customFormat="1" ht="28.5" customHeight="1" thickBot="1">
      <c r="A83" s="17" t="s">
        <v>45</v>
      </c>
      <c r="B83" s="25" t="s">
        <v>391</v>
      </c>
      <c r="C83" s="39">
        <v>350</v>
      </c>
      <c r="D83" s="22">
        <f>SUM(E83+F83+G83+H83+I83)</f>
        <v>0</v>
      </c>
      <c r="E83" s="94"/>
      <c r="F83" s="39"/>
      <c r="G83" s="39"/>
      <c r="H83" s="22"/>
      <c r="I83" s="39">
        <v>0</v>
      </c>
      <c r="J83" s="151"/>
      <c r="K83" s="151"/>
    </row>
    <row r="84" spans="1:11" s="76" customFormat="1" ht="14.25" customHeight="1" thickBot="1">
      <c r="A84" s="17" t="s">
        <v>111</v>
      </c>
      <c r="B84" s="25" t="s">
        <v>380</v>
      </c>
      <c r="C84" s="39">
        <v>200</v>
      </c>
      <c r="D84" s="22">
        <f>SUM(E84+F84+G84+H84+I84)</f>
        <v>138</v>
      </c>
      <c r="E84" s="94"/>
      <c r="F84" s="39"/>
      <c r="G84" s="39"/>
      <c r="H84" s="22"/>
      <c r="I84" s="39">
        <v>138</v>
      </c>
      <c r="J84" s="151"/>
      <c r="K84" s="151"/>
    </row>
    <row r="85" spans="1:11" s="76" customFormat="1" ht="14.25" customHeight="1" thickBot="1">
      <c r="A85" s="17" t="s">
        <v>112</v>
      </c>
      <c r="B85" s="25" t="s">
        <v>222</v>
      </c>
      <c r="C85" s="39">
        <v>1600</v>
      </c>
      <c r="D85" s="22">
        <f>SUM(E85+F85+G85+H85+I85)</f>
        <v>489</v>
      </c>
      <c r="E85" s="94">
        <v>12</v>
      </c>
      <c r="F85" s="39"/>
      <c r="G85" s="39"/>
      <c r="H85" s="22"/>
      <c r="I85" s="39">
        <v>477</v>
      </c>
      <c r="J85" s="151"/>
      <c r="K85" s="151"/>
    </row>
    <row r="86" spans="1:11" s="55" customFormat="1" ht="13.5" thickBot="1">
      <c r="A86" s="17" t="s">
        <v>7</v>
      </c>
      <c r="B86" s="34" t="s">
        <v>9</v>
      </c>
      <c r="C86" s="39">
        <f t="shared" ref="C86:I86" si="29">SUM(C87:C92)</f>
        <v>1970</v>
      </c>
      <c r="D86" s="39">
        <f t="shared" si="29"/>
        <v>727</v>
      </c>
      <c r="E86" s="39">
        <f t="shared" si="29"/>
        <v>0</v>
      </c>
      <c r="F86" s="39">
        <f t="shared" si="29"/>
        <v>0</v>
      </c>
      <c r="G86" s="39">
        <f t="shared" si="29"/>
        <v>0</v>
      </c>
      <c r="H86" s="39">
        <f t="shared" si="29"/>
        <v>0</v>
      </c>
      <c r="I86" s="39">
        <f t="shared" si="29"/>
        <v>727</v>
      </c>
      <c r="J86" s="150"/>
      <c r="K86" s="150"/>
    </row>
    <row r="87" spans="1:11" s="55" customFormat="1" ht="13.5" thickBot="1">
      <c r="A87" s="17" t="s">
        <v>42</v>
      </c>
      <c r="B87" s="63" t="s">
        <v>311</v>
      </c>
      <c r="C87" s="39">
        <v>500</v>
      </c>
      <c r="D87" s="22">
        <f>SUM(E87+F87+G87+H87+I87)</f>
        <v>325</v>
      </c>
      <c r="E87" s="39"/>
      <c r="F87" s="22"/>
      <c r="G87" s="39"/>
      <c r="H87" s="39"/>
      <c r="I87" s="69">
        <v>325</v>
      </c>
      <c r="J87" s="58"/>
      <c r="K87" s="150"/>
    </row>
    <row r="88" spans="1:11" s="55" customFormat="1" ht="13.5" thickBot="1">
      <c r="A88" s="17" t="s">
        <v>47</v>
      </c>
      <c r="B88" s="63" t="s">
        <v>404</v>
      </c>
      <c r="C88" s="39">
        <v>350</v>
      </c>
      <c r="D88" s="22">
        <f t="shared" ref="D88" si="30">SUM(E88+F88+G88+H88+I88)</f>
        <v>100</v>
      </c>
      <c r="E88" s="39"/>
      <c r="F88" s="39"/>
      <c r="G88" s="39"/>
      <c r="H88" s="22"/>
      <c r="I88" s="39">
        <v>100</v>
      </c>
      <c r="J88" s="150"/>
      <c r="K88" s="150"/>
    </row>
    <row r="89" spans="1:11" s="55" customFormat="1" ht="13.5" thickBot="1">
      <c r="A89" s="17" t="s">
        <v>122</v>
      </c>
      <c r="B89" s="124" t="s">
        <v>214</v>
      </c>
      <c r="C89" s="39">
        <v>150</v>
      </c>
      <c r="D89" s="22">
        <f>SUM(E89+F89+G89+H89+I89)</f>
        <v>52</v>
      </c>
      <c r="E89" s="39"/>
      <c r="F89" s="39"/>
      <c r="G89" s="39"/>
      <c r="H89" s="22"/>
      <c r="I89" s="39">
        <v>52</v>
      </c>
      <c r="J89" s="150"/>
      <c r="K89" s="150"/>
    </row>
    <row r="90" spans="1:11" s="55" customFormat="1" ht="13.5" thickBot="1">
      <c r="A90" s="17" t="s">
        <v>124</v>
      </c>
      <c r="B90" s="63" t="s">
        <v>141</v>
      </c>
      <c r="C90" s="39">
        <v>320</v>
      </c>
      <c r="D90" s="22">
        <f t="shared" ref="D90:D92" si="31">SUM(E90+F90+G90+H90+I90)</f>
        <v>50</v>
      </c>
      <c r="E90" s="39"/>
      <c r="F90" s="39"/>
      <c r="G90" s="39"/>
      <c r="H90" s="22"/>
      <c r="I90" s="39">
        <v>50</v>
      </c>
      <c r="J90" s="150"/>
      <c r="K90" s="150"/>
    </row>
    <row r="91" spans="1:11" s="76" customFormat="1" ht="26.25" thickBot="1">
      <c r="A91" s="19" t="s">
        <v>125</v>
      </c>
      <c r="B91" s="106" t="s">
        <v>189</v>
      </c>
      <c r="C91" s="43">
        <v>400</v>
      </c>
      <c r="D91" s="23">
        <f t="shared" si="31"/>
        <v>100</v>
      </c>
      <c r="E91" s="43"/>
      <c r="F91" s="43"/>
      <c r="G91" s="43"/>
      <c r="H91" s="23"/>
      <c r="I91" s="43">
        <v>100</v>
      </c>
      <c r="J91" s="151"/>
      <c r="K91" s="151"/>
    </row>
    <row r="92" spans="1:11" s="55" customFormat="1" ht="14.25" customHeight="1" thickBot="1">
      <c r="A92" s="27" t="s">
        <v>242</v>
      </c>
      <c r="B92" s="115" t="s">
        <v>243</v>
      </c>
      <c r="C92" s="39">
        <v>250</v>
      </c>
      <c r="D92" s="22">
        <f t="shared" si="31"/>
        <v>100</v>
      </c>
      <c r="E92" s="39"/>
      <c r="F92" s="39"/>
      <c r="G92" s="39"/>
      <c r="H92" s="22"/>
      <c r="I92" s="39">
        <v>100</v>
      </c>
      <c r="J92" s="150"/>
      <c r="K92" s="150"/>
    </row>
    <row r="93" spans="1:11" s="55" customFormat="1" ht="13.5" customHeight="1">
      <c r="A93" s="16" t="s">
        <v>11</v>
      </c>
      <c r="B93" s="33" t="s">
        <v>12</v>
      </c>
      <c r="C93" s="38">
        <f>SUM(C95+C97+C99+C101+C103+C105+C107+C109+C111+C113+C115+C117+C119+C121+C123+C125+C127+C129+C131+C133+C135+C137+C139+C141+C143)</f>
        <v>358880</v>
      </c>
      <c r="D93" s="38">
        <f t="shared" ref="D93:I94" si="32">SUM(D95+D97+D99+D101+D103+D105+D107+D109+D111+D113+D115+D117+D119+D121+D123+D125+D127+D129+D131+D133+D135+D137+D139+D141+D143)</f>
        <v>142945</v>
      </c>
      <c r="E93" s="38">
        <f t="shared" si="32"/>
        <v>0</v>
      </c>
      <c r="F93" s="38">
        <f t="shared" si="32"/>
        <v>0</v>
      </c>
      <c r="G93" s="38">
        <f t="shared" si="32"/>
        <v>0</v>
      </c>
      <c r="H93" s="38">
        <f t="shared" si="32"/>
        <v>137415</v>
      </c>
      <c r="I93" s="38">
        <f t="shared" si="32"/>
        <v>5530</v>
      </c>
      <c r="J93" s="150"/>
      <c r="K93" s="150"/>
    </row>
    <row r="94" spans="1:11" s="55" customFormat="1" ht="13.5" thickBot="1">
      <c r="A94" s="17"/>
      <c r="B94" s="34"/>
      <c r="C94" s="39">
        <f>SUM(C96+C98+C100+C102+C104+C106+C108+C110+C112+C114+C116+C118+C120+C122+C124+C126+C128+C130+C132+C134+C136+C138+C140+C142+C144)</f>
        <v>247408</v>
      </c>
      <c r="D94" s="39">
        <f t="shared" si="32"/>
        <v>113758</v>
      </c>
      <c r="E94" s="39">
        <f t="shared" si="32"/>
        <v>0</v>
      </c>
      <c r="F94" s="39">
        <f t="shared" si="32"/>
        <v>0</v>
      </c>
      <c r="G94" s="39">
        <f t="shared" si="32"/>
        <v>0</v>
      </c>
      <c r="H94" s="39">
        <f t="shared" si="32"/>
        <v>109550</v>
      </c>
      <c r="I94" s="39">
        <f t="shared" si="32"/>
        <v>4208</v>
      </c>
      <c r="J94" s="150"/>
      <c r="K94" s="150"/>
    </row>
    <row r="95" spans="1:11" s="55" customFormat="1" ht="25.5">
      <c r="A95" s="16" t="s">
        <v>43</v>
      </c>
      <c r="B95" s="73" t="s">
        <v>391</v>
      </c>
      <c r="C95" s="38">
        <v>1800</v>
      </c>
      <c r="D95" s="37">
        <f>SUM(E95+F95+G95+H95+I95)</f>
        <v>1100</v>
      </c>
      <c r="E95" s="42"/>
      <c r="F95" s="38"/>
      <c r="G95" s="42"/>
      <c r="H95" s="45"/>
      <c r="I95" s="38">
        <v>1100</v>
      </c>
      <c r="J95" s="151"/>
      <c r="K95" s="150"/>
    </row>
    <row r="96" spans="1:11" s="55" customFormat="1" ht="13.5" thickBot="1">
      <c r="A96" s="17"/>
      <c r="B96" s="68"/>
      <c r="C96" s="39">
        <v>1500</v>
      </c>
      <c r="D96" s="22">
        <f>SUM(E96+F96+G96+H96+I96)</f>
        <v>1000</v>
      </c>
      <c r="E96" s="39"/>
      <c r="F96" s="39"/>
      <c r="G96" s="39"/>
      <c r="H96" s="22"/>
      <c r="I96" s="39">
        <v>1000</v>
      </c>
      <c r="J96" s="150"/>
      <c r="K96" s="150"/>
    </row>
    <row r="97" spans="1:11" s="86" customFormat="1" ht="12.75">
      <c r="A97" s="62" t="s">
        <v>42</v>
      </c>
      <c r="B97" s="70" t="s">
        <v>115</v>
      </c>
      <c r="C97" s="66">
        <v>19920</v>
      </c>
      <c r="D97" s="37">
        <f t="shared" ref="D97:D142" si="33">SUM(E97+F97+G97+H97+I97)</f>
        <v>801</v>
      </c>
      <c r="E97" s="38"/>
      <c r="F97" s="38"/>
      <c r="G97" s="38"/>
      <c r="H97" s="37"/>
      <c r="I97" s="38">
        <v>801</v>
      </c>
      <c r="J97" s="155"/>
      <c r="K97" s="155"/>
    </row>
    <row r="98" spans="1:11" s="86" customFormat="1" ht="15.75" thickBot="1">
      <c r="A98" s="51"/>
      <c r="B98" s="71" t="s">
        <v>166</v>
      </c>
      <c r="C98" s="69">
        <v>16290</v>
      </c>
      <c r="D98" s="22">
        <f t="shared" si="33"/>
        <v>800</v>
      </c>
      <c r="E98" s="39"/>
      <c r="F98" s="39"/>
      <c r="G98" s="39"/>
      <c r="H98" s="22"/>
      <c r="I98" s="39">
        <v>800</v>
      </c>
      <c r="J98" s="155"/>
      <c r="K98" s="155"/>
    </row>
    <row r="99" spans="1:11" s="86" customFormat="1" ht="14.25" customHeight="1">
      <c r="A99" s="62" t="s">
        <v>109</v>
      </c>
      <c r="B99" s="67" t="s">
        <v>363</v>
      </c>
      <c r="C99" s="66">
        <v>500</v>
      </c>
      <c r="D99" s="37">
        <f t="shared" si="33"/>
        <v>48</v>
      </c>
      <c r="E99" s="38"/>
      <c r="F99" s="38"/>
      <c r="G99" s="38"/>
      <c r="H99" s="37"/>
      <c r="I99" s="38">
        <v>48</v>
      </c>
      <c r="J99" s="155"/>
      <c r="K99" s="155"/>
    </row>
    <row r="100" spans="1:11" s="86" customFormat="1" ht="15.75" thickBot="1">
      <c r="A100" s="51"/>
      <c r="B100" s="71"/>
      <c r="C100" s="69">
        <v>400</v>
      </c>
      <c r="D100" s="22">
        <f t="shared" si="33"/>
        <v>48</v>
      </c>
      <c r="E100" s="39"/>
      <c r="F100" s="39"/>
      <c r="G100" s="39"/>
      <c r="H100" s="22"/>
      <c r="I100" s="39">
        <v>48</v>
      </c>
      <c r="J100" s="155"/>
      <c r="K100" s="155"/>
    </row>
    <row r="101" spans="1:11" s="86" customFormat="1" ht="14.25" customHeight="1">
      <c r="A101" s="62" t="s">
        <v>108</v>
      </c>
      <c r="B101" s="67" t="s">
        <v>381</v>
      </c>
      <c r="C101" s="66">
        <v>500</v>
      </c>
      <c r="D101" s="37">
        <f t="shared" si="33"/>
        <v>15</v>
      </c>
      <c r="E101" s="38"/>
      <c r="F101" s="38"/>
      <c r="G101" s="38"/>
      <c r="H101" s="37"/>
      <c r="I101" s="38">
        <v>15</v>
      </c>
      <c r="J101" s="155"/>
      <c r="K101" s="155"/>
    </row>
    <row r="102" spans="1:11" s="86" customFormat="1" ht="15.75" thickBot="1">
      <c r="A102" s="51"/>
      <c r="B102" s="71"/>
      <c r="C102" s="69">
        <v>400</v>
      </c>
      <c r="D102" s="22">
        <f t="shared" si="33"/>
        <v>15</v>
      </c>
      <c r="E102" s="39"/>
      <c r="F102" s="39"/>
      <c r="G102" s="39"/>
      <c r="H102" s="22"/>
      <c r="I102" s="39">
        <v>15</v>
      </c>
      <c r="J102" s="155"/>
      <c r="K102" s="155"/>
    </row>
    <row r="103" spans="1:11" s="86" customFormat="1" ht="14.25" customHeight="1">
      <c r="A103" s="62" t="s">
        <v>111</v>
      </c>
      <c r="B103" s="67" t="s">
        <v>397</v>
      </c>
      <c r="C103" s="66">
        <v>400</v>
      </c>
      <c r="D103" s="37">
        <f t="shared" si="33"/>
        <v>373</v>
      </c>
      <c r="E103" s="38"/>
      <c r="F103" s="38"/>
      <c r="G103" s="38"/>
      <c r="H103" s="37"/>
      <c r="I103" s="38">
        <v>373</v>
      </c>
      <c r="J103" s="155"/>
      <c r="K103" s="155"/>
    </row>
    <row r="104" spans="1:11" s="86" customFormat="1" ht="15.75" thickBot="1">
      <c r="A104" s="51"/>
      <c r="B104" s="71"/>
      <c r="C104" s="69">
        <v>400</v>
      </c>
      <c r="D104" s="22">
        <f t="shared" si="33"/>
        <v>373</v>
      </c>
      <c r="E104" s="39"/>
      <c r="F104" s="39"/>
      <c r="G104" s="39"/>
      <c r="H104" s="22"/>
      <c r="I104" s="39">
        <v>373</v>
      </c>
      <c r="J104" s="155"/>
      <c r="K104" s="155"/>
    </row>
    <row r="105" spans="1:11" s="86" customFormat="1" ht="14.25" customHeight="1">
      <c r="A105" s="62" t="s">
        <v>112</v>
      </c>
      <c r="B105" s="67" t="s">
        <v>398</v>
      </c>
      <c r="C105" s="66">
        <v>100</v>
      </c>
      <c r="D105" s="37">
        <f t="shared" si="33"/>
        <v>72</v>
      </c>
      <c r="E105" s="38"/>
      <c r="F105" s="38"/>
      <c r="G105" s="38"/>
      <c r="H105" s="37"/>
      <c r="I105" s="38">
        <v>72</v>
      </c>
      <c r="J105" s="155"/>
      <c r="K105" s="155"/>
    </row>
    <row r="106" spans="1:11" s="86" customFormat="1" ht="15.75" thickBot="1">
      <c r="A106" s="51"/>
      <c r="B106" s="71"/>
      <c r="C106" s="69">
        <v>100</v>
      </c>
      <c r="D106" s="22">
        <f t="shared" si="33"/>
        <v>72</v>
      </c>
      <c r="E106" s="39"/>
      <c r="F106" s="39"/>
      <c r="G106" s="39"/>
      <c r="H106" s="22"/>
      <c r="I106" s="39">
        <v>72</v>
      </c>
      <c r="J106" s="155"/>
      <c r="K106" s="155"/>
    </row>
    <row r="107" spans="1:11" s="86" customFormat="1" ht="14.25" customHeight="1">
      <c r="A107" s="62" t="s">
        <v>122</v>
      </c>
      <c r="B107" s="67" t="s">
        <v>399</v>
      </c>
      <c r="C107" s="66">
        <v>1500</v>
      </c>
      <c r="D107" s="37">
        <f t="shared" si="33"/>
        <v>600</v>
      </c>
      <c r="E107" s="38"/>
      <c r="F107" s="38"/>
      <c r="G107" s="38"/>
      <c r="H107" s="37"/>
      <c r="I107" s="38">
        <v>600</v>
      </c>
      <c r="J107" s="155"/>
      <c r="K107" s="155"/>
    </row>
    <row r="108" spans="1:11" s="86" customFormat="1" ht="15.75" thickBot="1">
      <c r="A108" s="51"/>
      <c r="B108" s="71"/>
      <c r="C108" s="69">
        <v>1000</v>
      </c>
      <c r="D108" s="22">
        <f t="shared" si="33"/>
        <v>500</v>
      </c>
      <c r="E108" s="39"/>
      <c r="F108" s="39"/>
      <c r="G108" s="39"/>
      <c r="H108" s="22"/>
      <c r="I108" s="39">
        <v>500</v>
      </c>
      <c r="J108" s="155"/>
      <c r="K108" s="155"/>
    </row>
    <row r="109" spans="1:11" s="86" customFormat="1" ht="25.5">
      <c r="A109" s="62" t="s">
        <v>52</v>
      </c>
      <c r="B109" s="67" t="s">
        <v>131</v>
      </c>
      <c r="C109" s="66">
        <v>7353</v>
      </c>
      <c r="D109" s="37">
        <f t="shared" si="33"/>
        <v>795</v>
      </c>
      <c r="E109" s="38"/>
      <c r="F109" s="37"/>
      <c r="G109" s="38"/>
      <c r="H109" s="37">
        <v>795</v>
      </c>
      <c r="I109" s="38">
        <v>0</v>
      </c>
      <c r="J109" s="155"/>
      <c r="K109" s="155"/>
    </row>
    <row r="110" spans="1:11" s="86" customFormat="1" ht="15.75" thickBot="1">
      <c r="A110" s="51"/>
      <c r="B110" s="71" t="s">
        <v>255</v>
      </c>
      <c r="C110" s="69">
        <v>6469</v>
      </c>
      <c r="D110" s="22">
        <f t="shared" si="33"/>
        <v>700</v>
      </c>
      <c r="E110" s="39"/>
      <c r="F110" s="22"/>
      <c r="G110" s="39"/>
      <c r="H110" s="22">
        <v>700</v>
      </c>
      <c r="I110" s="39">
        <v>0</v>
      </c>
      <c r="J110" s="155"/>
      <c r="K110" s="155"/>
    </row>
    <row r="111" spans="1:11" s="86" customFormat="1" ht="25.5">
      <c r="A111" s="62" t="s">
        <v>84</v>
      </c>
      <c r="B111" s="67" t="s">
        <v>133</v>
      </c>
      <c r="C111" s="66">
        <v>2848</v>
      </c>
      <c r="D111" s="37">
        <f t="shared" si="33"/>
        <v>52</v>
      </c>
      <c r="E111" s="38"/>
      <c r="F111" s="98"/>
      <c r="G111" s="38"/>
      <c r="H111" s="98">
        <v>52</v>
      </c>
      <c r="I111" s="38">
        <v>0</v>
      </c>
      <c r="J111" s="155"/>
      <c r="K111" s="155"/>
    </row>
    <row r="112" spans="1:11" s="86" customFormat="1" ht="15.75" thickBot="1">
      <c r="A112" s="51"/>
      <c r="B112" s="71" t="s">
        <v>256</v>
      </c>
      <c r="C112" s="69">
        <v>2389</v>
      </c>
      <c r="D112" s="22">
        <f t="shared" si="33"/>
        <v>50</v>
      </c>
      <c r="E112" s="39"/>
      <c r="F112" s="97"/>
      <c r="G112" s="39"/>
      <c r="H112" s="97">
        <v>50</v>
      </c>
      <c r="I112" s="39">
        <v>0</v>
      </c>
      <c r="J112" s="155"/>
      <c r="K112" s="155"/>
    </row>
    <row r="113" spans="1:11" s="86" customFormat="1" ht="28.5" customHeight="1">
      <c r="A113" s="62" t="s">
        <v>63</v>
      </c>
      <c r="B113" s="67" t="s">
        <v>139</v>
      </c>
      <c r="C113" s="66">
        <v>10203</v>
      </c>
      <c r="D113" s="37">
        <f t="shared" si="33"/>
        <v>1200</v>
      </c>
      <c r="E113" s="38"/>
      <c r="F113" s="98"/>
      <c r="G113" s="38"/>
      <c r="H113" s="98">
        <v>1200</v>
      </c>
      <c r="I113" s="38">
        <v>0</v>
      </c>
      <c r="J113" s="155"/>
      <c r="K113" s="155"/>
    </row>
    <row r="114" spans="1:11" s="86" customFormat="1" ht="15.75" thickBot="1">
      <c r="A114" s="51"/>
      <c r="B114" s="71" t="s">
        <v>254</v>
      </c>
      <c r="C114" s="69">
        <v>8667</v>
      </c>
      <c r="D114" s="22">
        <f t="shared" si="33"/>
        <v>1000</v>
      </c>
      <c r="E114" s="39"/>
      <c r="F114" s="97"/>
      <c r="G114" s="39"/>
      <c r="H114" s="97">
        <v>1000</v>
      </c>
      <c r="I114" s="39">
        <v>0</v>
      </c>
      <c r="J114" s="155"/>
      <c r="K114" s="155"/>
    </row>
    <row r="115" spans="1:11" s="86" customFormat="1" ht="28.5" customHeight="1">
      <c r="A115" s="62" t="s">
        <v>64</v>
      </c>
      <c r="B115" s="67" t="s">
        <v>318</v>
      </c>
      <c r="C115" s="66">
        <v>53782</v>
      </c>
      <c r="D115" s="37">
        <f t="shared" si="33"/>
        <v>15200</v>
      </c>
      <c r="E115" s="38"/>
      <c r="F115" s="38"/>
      <c r="G115" s="38"/>
      <c r="H115" s="37">
        <v>15200</v>
      </c>
      <c r="I115" s="38">
        <v>0</v>
      </c>
      <c r="J115" s="155"/>
      <c r="K115" s="155"/>
    </row>
    <row r="116" spans="1:11" s="86" customFormat="1" ht="15.75" thickBot="1">
      <c r="A116" s="51"/>
      <c r="B116" s="71" t="s">
        <v>253</v>
      </c>
      <c r="C116" s="69">
        <v>47109</v>
      </c>
      <c r="D116" s="22">
        <f t="shared" si="33"/>
        <v>10000</v>
      </c>
      <c r="E116" s="39"/>
      <c r="F116" s="39"/>
      <c r="G116" s="39"/>
      <c r="H116" s="22">
        <v>10000</v>
      </c>
      <c r="I116" s="39">
        <v>0</v>
      </c>
      <c r="J116" s="155"/>
      <c r="K116" s="155"/>
    </row>
    <row r="117" spans="1:11" s="86" customFormat="1" ht="25.5">
      <c r="A117" s="62" t="s">
        <v>90</v>
      </c>
      <c r="B117" s="67" t="s">
        <v>194</v>
      </c>
      <c r="C117" s="66">
        <v>38496</v>
      </c>
      <c r="D117" s="37">
        <f t="shared" si="33"/>
        <v>30234</v>
      </c>
      <c r="E117" s="38"/>
      <c r="F117" s="37"/>
      <c r="G117" s="38"/>
      <c r="H117" s="37">
        <v>30155</v>
      </c>
      <c r="I117" s="38">
        <v>79</v>
      </c>
      <c r="J117" s="155"/>
      <c r="K117" s="155"/>
    </row>
    <row r="118" spans="1:11" s="86" customFormat="1" ht="15.75" thickBot="1">
      <c r="A118" s="51"/>
      <c r="B118" s="71" t="s">
        <v>332</v>
      </c>
      <c r="C118" s="69">
        <v>18635</v>
      </c>
      <c r="D118" s="22">
        <f t="shared" si="33"/>
        <v>18000</v>
      </c>
      <c r="E118" s="39"/>
      <c r="F118" s="22"/>
      <c r="G118" s="39"/>
      <c r="H118" s="22">
        <v>18000</v>
      </c>
      <c r="I118" s="39">
        <v>0</v>
      </c>
      <c r="J118" s="155"/>
      <c r="K118" s="155"/>
    </row>
    <row r="119" spans="1:11" s="86" customFormat="1" ht="25.5">
      <c r="A119" s="62" t="s">
        <v>91</v>
      </c>
      <c r="B119" s="67" t="s">
        <v>196</v>
      </c>
      <c r="C119" s="66">
        <v>19146</v>
      </c>
      <c r="D119" s="37">
        <f t="shared" si="33"/>
        <v>8744</v>
      </c>
      <c r="E119" s="38"/>
      <c r="F119" s="37"/>
      <c r="G119" s="38"/>
      <c r="H119" s="37">
        <v>8739</v>
      </c>
      <c r="I119" s="38">
        <v>5</v>
      </c>
      <c r="J119" s="155"/>
      <c r="K119" s="155"/>
    </row>
    <row r="120" spans="1:11" s="86" customFormat="1" ht="15.75" thickBot="1">
      <c r="A120" s="51"/>
      <c r="B120" s="71" t="s">
        <v>310</v>
      </c>
      <c r="C120" s="69">
        <v>11322</v>
      </c>
      <c r="D120" s="22">
        <f t="shared" si="33"/>
        <v>8000</v>
      </c>
      <c r="E120" s="39"/>
      <c r="F120" s="22"/>
      <c r="G120" s="39"/>
      <c r="H120" s="22">
        <v>8000</v>
      </c>
      <c r="I120" s="39">
        <v>0</v>
      </c>
      <c r="J120" s="155"/>
      <c r="K120" s="155"/>
    </row>
    <row r="121" spans="1:11" s="86" customFormat="1" ht="25.5">
      <c r="A121" s="62" t="s">
        <v>92</v>
      </c>
      <c r="B121" s="67" t="s">
        <v>197</v>
      </c>
      <c r="C121" s="66">
        <v>37895</v>
      </c>
      <c r="D121" s="37">
        <f t="shared" si="33"/>
        <v>24709</v>
      </c>
      <c r="E121" s="38"/>
      <c r="F121" s="37"/>
      <c r="G121" s="38"/>
      <c r="H121" s="37">
        <v>24704</v>
      </c>
      <c r="I121" s="38">
        <v>5</v>
      </c>
      <c r="J121" s="155"/>
      <c r="K121" s="155"/>
    </row>
    <row r="122" spans="1:11" s="86" customFormat="1" ht="15.75" thickBot="1">
      <c r="A122" s="51"/>
      <c r="B122" s="71" t="s">
        <v>347</v>
      </c>
      <c r="C122" s="69">
        <v>25223</v>
      </c>
      <c r="D122" s="22">
        <f t="shared" si="33"/>
        <v>20000</v>
      </c>
      <c r="E122" s="39"/>
      <c r="F122" s="22"/>
      <c r="G122" s="39"/>
      <c r="H122" s="22">
        <v>20000</v>
      </c>
      <c r="I122" s="39">
        <v>0</v>
      </c>
      <c r="J122" s="155"/>
      <c r="K122" s="155"/>
    </row>
    <row r="123" spans="1:11" s="86" customFormat="1" ht="25.5">
      <c r="A123" s="62" t="s">
        <v>126</v>
      </c>
      <c r="B123" s="67" t="s">
        <v>198</v>
      </c>
      <c r="C123" s="66">
        <v>16004</v>
      </c>
      <c r="D123" s="37">
        <f t="shared" si="33"/>
        <v>12705</v>
      </c>
      <c r="E123" s="38"/>
      <c r="F123" s="37"/>
      <c r="G123" s="38"/>
      <c r="H123" s="37">
        <v>11608</v>
      </c>
      <c r="I123" s="38">
        <v>1097</v>
      </c>
      <c r="J123" s="155"/>
      <c r="K123" s="155"/>
    </row>
    <row r="124" spans="1:11" s="86" customFormat="1" ht="15.75" thickBot="1">
      <c r="A124" s="51"/>
      <c r="B124" s="71" t="s">
        <v>249</v>
      </c>
      <c r="C124" s="69">
        <v>12421</v>
      </c>
      <c r="D124" s="22">
        <f t="shared" si="33"/>
        <v>11900</v>
      </c>
      <c r="E124" s="39"/>
      <c r="F124" s="22"/>
      <c r="G124" s="39"/>
      <c r="H124" s="22">
        <v>11000</v>
      </c>
      <c r="I124" s="39">
        <v>900</v>
      </c>
      <c r="J124" s="155"/>
      <c r="K124" s="155"/>
    </row>
    <row r="125" spans="1:11" s="86" customFormat="1" ht="25.5">
      <c r="A125" s="62" t="s">
        <v>93</v>
      </c>
      <c r="B125" s="67" t="s">
        <v>203</v>
      </c>
      <c r="C125" s="66">
        <v>12699</v>
      </c>
      <c r="D125" s="37">
        <f t="shared" si="33"/>
        <v>3687</v>
      </c>
      <c r="E125" s="38"/>
      <c r="F125" s="37"/>
      <c r="G125" s="38"/>
      <c r="H125" s="37">
        <v>3637</v>
      </c>
      <c r="I125" s="38">
        <v>50</v>
      </c>
      <c r="J125" s="155"/>
      <c r="K125" s="155"/>
    </row>
    <row r="126" spans="1:11" s="86" customFormat="1" ht="15.75" thickBot="1">
      <c r="A126" s="51"/>
      <c r="B126" s="71" t="s">
        <v>284</v>
      </c>
      <c r="C126" s="69">
        <v>7290</v>
      </c>
      <c r="D126" s="22">
        <f t="shared" si="33"/>
        <v>3500</v>
      </c>
      <c r="E126" s="39"/>
      <c r="F126" s="22"/>
      <c r="G126" s="39"/>
      <c r="H126" s="22">
        <v>3500</v>
      </c>
      <c r="I126" s="39">
        <v>0</v>
      </c>
      <c r="J126" s="155"/>
      <c r="K126" s="155"/>
    </row>
    <row r="127" spans="1:11" s="86" customFormat="1" ht="25.5">
      <c r="A127" s="62" t="s">
        <v>94</v>
      </c>
      <c r="B127" s="67" t="s">
        <v>282</v>
      </c>
      <c r="C127" s="66">
        <v>25242</v>
      </c>
      <c r="D127" s="37">
        <f t="shared" si="33"/>
        <v>6132</v>
      </c>
      <c r="E127" s="38"/>
      <c r="F127" s="37"/>
      <c r="G127" s="38"/>
      <c r="H127" s="37">
        <v>6127</v>
      </c>
      <c r="I127" s="38">
        <v>5</v>
      </c>
      <c r="J127" s="155"/>
      <c r="K127" s="155"/>
    </row>
    <row r="128" spans="1:11" s="86" customFormat="1" ht="15.75" thickBot="1">
      <c r="A128" s="51"/>
      <c r="B128" s="71" t="s">
        <v>283</v>
      </c>
      <c r="C128" s="69">
        <v>15863</v>
      </c>
      <c r="D128" s="22">
        <f t="shared" si="33"/>
        <v>6000</v>
      </c>
      <c r="E128" s="39"/>
      <c r="F128" s="22"/>
      <c r="G128" s="39"/>
      <c r="H128" s="22">
        <v>6000</v>
      </c>
      <c r="I128" s="39">
        <v>0</v>
      </c>
      <c r="J128" s="155"/>
      <c r="K128" s="155"/>
    </row>
    <row r="129" spans="1:11" s="86" customFormat="1" ht="25.5">
      <c r="A129" s="62" t="s">
        <v>127</v>
      </c>
      <c r="B129" s="67" t="s">
        <v>204</v>
      </c>
      <c r="C129" s="66">
        <v>30068</v>
      </c>
      <c r="D129" s="37">
        <f t="shared" si="33"/>
        <v>8791</v>
      </c>
      <c r="E129" s="38"/>
      <c r="F129" s="37"/>
      <c r="G129" s="38"/>
      <c r="H129" s="37">
        <v>8761</v>
      </c>
      <c r="I129" s="38">
        <v>30</v>
      </c>
      <c r="J129" s="155"/>
      <c r="K129" s="155"/>
    </row>
    <row r="130" spans="1:11" s="86" customFormat="1" ht="15.75" thickBot="1">
      <c r="A130" s="51"/>
      <c r="B130" s="71" t="s">
        <v>285</v>
      </c>
      <c r="C130" s="69">
        <v>18773</v>
      </c>
      <c r="D130" s="22">
        <f t="shared" si="33"/>
        <v>8000</v>
      </c>
      <c r="E130" s="39"/>
      <c r="F130" s="22"/>
      <c r="G130" s="39"/>
      <c r="H130" s="22">
        <v>8000</v>
      </c>
      <c r="I130" s="39">
        <v>0</v>
      </c>
      <c r="J130" s="155"/>
      <c r="K130" s="155"/>
    </row>
    <row r="131" spans="1:11" s="86" customFormat="1" ht="25.5">
      <c r="A131" s="62" t="s">
        <v>96</v>
      </c>
      <c r="B131" s="67" t="s">
        <v>223</v>
      </c>
      <c r="C131" s="66">
        <v>3459</v>
      </c>
      <c r="D131" s="37">
        <f t="shared" si="33"/>
        <v>1814</v>
      </c>
      <c r="E131" s="38"/>
      <c r="F131" s="37"/>
      <c r="G131" s="38"/>
      <c r="H131" s="37">
        <v>1809</v>
      </c>
      <c r="I131" s="38">
        <v>5</v>
      </c>
      <c r="J131" s="155"/>
      <c r="K131" s="155"/>
    </row>
    <row r="132" spans="1:11" s="86" customFormat="1" ht="15.75" thickBot="1">
      <c r="A132" s="51"/>
      <c r="B132" s="71" t="s">
        <v>334</v>
      </c>
      <c r="C132" s="69">
        <v>2165</v>
      </c>
      <c r="D132" s="22">
        <f t="shared" si="33"/>
        <v>1700</v>
      </c>
      <c r="E132" s="39"/>
      <c r="F132" s="22"/>
      <c r="G132" s="39"/>
      <c r="H132" s="22">
        <v>1700</v>
      </c>
      <c r="I132" s="39">
        <v>0</v>
      </c>
      <c r="J132" s="155"/>
      <c r="K132" s="155"/>
    </row>
    <row r="133" spans="1:11" s="86" customFormat="1" ht="25.5">
      <c r="A133" s="62" t="s">
        <v>129</v>
      </c>
      <c r="B133" s="67" t="s">
        <v>224</v>
      </c>
      <c r="C133" s="66">
        <v>13906</v>
      </c>
      <c r="D133" s="37">
        <f t="shared" si="33"/>
        <v>1674</v>
      </c>
      <c r="E133" s="38"/>
      <c r="F133" s="37"/>
      <c r="G133" s="38"/>
      <c r="H133" s="37">
        <v>1643</v>
      </c>
      <c r="I133" s="38">
        <v>31</v>
      </c>
      <c r="J133" s="155"/>
      <c r="K133" s="155"/>
    </row>
    <row r="134" spans="1:11" s="86" customFormat="1" ht="15.75" thickBot="1">
      <c r="A134" s="51"/>
      <c r="B134" s="71" t="s">
        <v>438</v>
      </c>
      <c r="C134" s="69">
        <v>8796</v>
      </c>
      <c r="D134" s="22">
        <f t="shared" si="33"/>
        <v>1600</v>
      </c>
      <c r="E134" s="39"/>
      <c r="F134" s="22"/>
      <c r="G134" s="39"/>
      <c r="H134" s="22">
        <v>1600</v>
      </c>
      <c r="I134" s="39">
        <v>0</v>
      </c>
      <c r="J134" s="155"/>
      <c r="K134" s="155"/>
    </row>
    <row r="135" spans="1:11" s="86" customFormat="1" ht="25.5">
      <c r="A135" s="62" t="s">
        <v>97</v>
      </c>
      <c r="B135" s="67" t="s">
        <v>225</v>
      </c>
      <c r="C135" s="66">
        <v>20039</v>
      </c>
      <c r="D135" s="37">
        <f t="shared" si="33"/>
        <v>5785</v>
      </c>
      <c r="E135" s="38"/>
      <c r="F135" s="37"/>
      <c r="G135" s="38"/>
      <c r="H135" s="37">
        <v>5780</v>
      </c>
      <c r="I135" s="38">
        <v>5</v>
      </c>
      <c r="J135" s="155"/>
      <c r="K135" s="155"/>
    </row>
    <row r="136" spans="1:11" s="86" customFormat="1" ht="15.75" thickBot="1">
      <c r="A136" s="51"/>
      <c r="B136" s="71" t="s">
        <v>293</v>
      </c>
      <c r="C136" s="69">
        <v>11798</v>
      </c>
      <c r="D136" s="22">
        <f t="shared" si="33"/>
        <v>5000</v>
      </c>
      <c r="E136" s="39"/>
      <c r="F136" s="22"/>
      <c r="G136" s="39"/>
      <c r="H136" s="22">
        <v>5000</v>
      </c>
      <c r="I136" s="39">
        <v>0</v>
      </c>
      <c r="J136" s="155"/>
      <c r="K136" s="155"/>
    </row>
    <row r="137" spans="1:11" s="86" customFormat="1" ht="38.25">
      <c r="A137" s="62" t="s">
        <v>98</v>
      </c>
      <c r="B137" s="67" t="s">
        <v>226</v>
      </c>
      <c r="C137" s="66">
        <v>22194</v>
      </c>
      <c r="D137" s="37">
        <f t="shared" si="33"/>
        <v>9973</v>
      </c>
      <c r="E137" s="38"/>
      <c r="F137" s="37"/>
      <c r="G137" s="38"/>
      <c r="H137" s="37">
        <v>9473</v>
      </c>
      <c r="I137" s="38">
        <v>500</v>
      </c>
      <c r="J137" s="155"/>
      <c r="K137" s="155"/>
    </row>
    <row r="138" spans="1:11" s="86" customFormat="1" ht="15.75" thickBot="1">
      <c r="A138" s="51"/>
      <c r="B138" s="71" t="s">
        <v>333</v>
      </c>
      <c r="C138" s="69">
        <v>14476</v>
      </c>
      <c r="D138" s="22">
        <f t="shared" si="33"/>
        <v>9500</v>
      </c>
      <c r="E138" s="39"/>
      <c r="F138" s="22"/>
      <c r="G138" s="39"/>
      <c r="H138" s="22">
        <v>9000</v>
      </c>
      <c r="I138" s="39">
        <v>500</v>
      </c>
      <c r="J138" s="155"/>
      <c r="K138" s="155"/>
    </row>
    <row r="139" spans="1:11" s="86" customFormat="1" ht="38.25">
      <c r="A139" s="62" t="s">
        <v>99</v>
      </c>
      <c r="B139" s="67" t="s">
        <v>227</v>
      </c>
      <c r="C139" s="66">
        <v>8619</v>
      </c>
      <c r="D139" s="37">
        <f t="shared" si="33"/>
        <v>5220</v>
      </c>
      <c r="E139" s="38"/>
      <c r="F139" s="37"/>
      <c r="G139" s="38"/>
      <c r="H139" s="37">
        <v>4905</v>
      </c>
      <c r="I139" s="38">
        <v>315</v>
      </c>
      <c r="J139" s="155"/>
      <c r="K139" s="155"/>
    </row>
    <row r="140" spans="1:11" s="86" customFormat="1" ht="15.75" thickBot="1">
      <c r="A140" s="51"/>
      <c r="B140" s="71" t="s">
        <v>232</v>
      </c>
      <c r="C140" s="69">
        <v>6408</v>
      </c>
      <c r="D140" s="22">
        <f t="shared" si="33"/>
        <v>4000</v>
      </c>
      <c r="E140" s="39"/>
      <c r="F140" s="22"/>
      <c r="G140" s="39"/>
      <c r="H140" s="22">
        <v>4000</v>
      </c>
      <c r="I140" s="39">
        <v>0</v>
      </c>
      <c r="J140" s="155"/>
      <c r="K140" s="155"/>
    </row>
    <row r="141" spans="1:11" s="86" customFormat="1" ht="38.25">
      <c r="A141" s="62" t="s">
        <v>100</v>
      </c>
      <c r="B141" s="67" t="s">
        <v>228</v>
      </c>
      <c r="C141" s="66">
        <v>12007</v>
      </c>
      <c r="D141" s="37">
        <f t="shared" si="33"/>
        <v>3201</v>
      </c>
      <c r="E141" s="38"/>
      <c r="F141" s="37"/>
      <c r="G141" s="38"/>
      <c r="H141" s="37">
        <v>2827</v>
      </c>
      <c r="I141" s="38">
        <v>374</v>
      </c>
      <c r="J141" s="155"/>
      <c r="K141" s="155"/>
    </row>
    <row r="142" spans="1:11" s="86" customFormat="1" ht="15.75" thickBot="1">
      <c r="A142" s="51"/>
      <c r="B142" s="71" t="s">
        <v>233</v>
      </c>
      <c r="C142" s="69">
        <v>9364</v>
      </c>
      <c r="D142" s="22">
        <f t="shared" si="33"/>
        <v>2000</v>
      </c>
      <c r="E142" s="39"/>
      <c r="F142" s="22"/>
      <c r="G142" s="39"/>
      <c r="H142" s="22">
        <v>2000</v>
      </c>
      <c r="I142" s="39">
        <v>0</v>
      </c>
      <c r="J142" s="155"/>
      <c r="K142" s="155"/>
    </row>
    <row r="143" spans="1:11" s="86" customFormat="1" ht="12.75">
      <c r="A143" s="62" t="s">
        <v>231</v>
      </c>
      <c r="B143" s="67" t="s">
        <v>234</v>
      </c>
      <c r="C143" s="66">
        <v>200</v>
      </c>
      <c r="D143" s="37">
        <f>SUM(E143+F143+G143+H143+I143)</f>
        <v>20</v>
      </c>
      <c r="E143" s="38"/>
      <c r="F143" s="90"/>
      <c r="G143" s="38"/>
      <c r="H143" s="90"/>
      <c r="I143" s="38">
        <v>20</v>
      </c>
      <c r="J143" s="155"/>
      <c r="K143" s="155"/>
    </row>
    <row r="144" spans="1:11" s="86" customFormat="1" ht="15" customHeight="1" thickBot="1">
      <c r="A144" s="51"/>
      <c r="B144" s="71"/>
      <c r="C144" s="69">
        <v>150</v>
      </c>
      <c r="D144" s="22">
        <f>SUM(E144+F144+G144+H144+I144)</f>
        <v>0</v>
      </c>
      <c r="E144" s="39"/>
      <c r="F144" s="95"/>
      <c r="G144" s="39"/>
      <c r="H144" s="95"/>
      <c r="I144" s="39">
        <v>0</v>
      </c>
      <c r="J144" s="155"/>
      <c r="K144" s="155"/>
    </row>
    <row r="145" spans="1:11" s="61" customFormat="1">
      <c r="A145" s="27" t="s">
        <v>57</v>
      </c>
      <c r="B145" s="36" t="s">
        <v>71</v>
      </c>
      <c r="C145" s="40">
        <f t="shared" ref="C145:I146" si="34">SUM(C147)</f>
        <v>136084</v>
      </c>
      <c r="D145" s="21">
        <f t="shared" si="34"/>
        <v>36645</v>
      </c>
      <c r="E145" s="40">
        <f t="shared" si="34"/>
        <v>7770</v>
      </c>
      <c r="F145" s="21">
        <f t="shared" si="34"/>
        <v>8524</v>
      </c>
      <c r="G145" s="40">
        <f t="shared" si="34"/>
        <v>0</v>
      </c>
      <c r="H145" s="21">
        <f t="shared" si="34"/>
        <v>19726</v>
      </c>
      <c r="I145" s="40">
        <f t="shared" si="34"/>
        <v>625</v>
      </c>
      <c r="J145" s="153"/>
      <c r="K145" s="153"/>
    </row>
    <row r="146" spans="1:11" s="61" customFormat="1" ht="14.25" customHeight="1" thickBot="1">
      <c r="A146" s="17"/>
      <c r="B146" s="25"/>
      <c r="C146" s="39">
        <f t="shared" si="34"/>
        <v>78363</v>
      </c>
      <c r="D146" s="22">
        <f t="shared" si="34"/>
        <v>27024</v>
      </c>
      <c r="E146" s="39">
        <f t="shared" si="34"/>
        <v>7500</v>
      </c>
      <c r="F146" s="22">
        <f t="shared" si="34"/>
        <v>8524</v>
      </c>
      <c r="G146" s="39">
        <f t="shared" si="34"/>
        <v>0</v>
      </c>
      <c r="H146" s="22">
        <f t="shared" si="34"/>
        <v>11000</v>
      </c>
      <c r="I146" s="39">
        <f t="shared" si="34"/>
        <v>0</v>
      </c>
      <c r="J146" s="153"/>
      <c r="K146" s="153"/>
    </row>
    <row r="147" spans="1:11" s="61" customFormat="1">
      <c r="A147" s="16" t="s">
        <v>15</v>
      </c>
      <c r="B147" s="33" t="s">
        <v>16</v>
      </c>
      <c r="C147" s="40">
        <f t="shared" ref="C147:I147" si="35">SUM(C149+C152+C155)</f>
        <v>136084</v>
      </c>
      <c r="D147" s="40">
        <f t="shared" si="35"/>
        <v>36645</v>
      </c>
      <c r="E147" s="40">
        <f t="shared" si="35"/>
        <v>7770</v>
      </c>
      <c r="F147" s="40">
        <f t="shared" si="35"/>
        <v>8524</v>
      </c>
      <c r="G147" s="40">
        <f t="shared" si="35"/>
        <v>0</v>
      </c>
      <c r="H147" s="40">
        <f t="shared" si="35"/>
        <v>19726</v>
      </c>
      <c r="I147" s="40">
        <f t="shared" si="35"/>
        <v>625</v>
      </c>
      <c r="J147" s="153"/>
      <c r="K147" s="153"/>
    </row>
    <row r="148" spans="1:11" s="61" customFormat="1" ht="14.25" customHeight="1" thickBot="1">
      <c r="A148" s="17"/>
      <c r="B148" s="34"/>
      <c r="C148" s="39">
        <f>SUM(C156:C156)</f>
        <v>78363</v>
      </c>
      <c r="D148" s="39">
        <f t="shared" ref="D148:I148" si="36">SUM(D156:D156)</f>
        <v>27024</v>
      </c>
      <c r="E148" s="39">
        <f t="shared" si="36"/>
        <v>7500</v>
      </c>
      <c r="F148" s="39">
        <f t="shared" si="36"/>
        <v>8524</v>
      </c>
      <c r="G148" s="39">
        <f t="shared" si="36"/>
        <v>0</v>
      </c>
      <c r="H148" s="39">
        <f t="shared" si="36"/>
        <v>11000</v>
      </c>
      <c r="I148" s="39">
        <f t="shared" si="36"/>
        <v>0</v>
      </c>
      <c r="J148" s="153"/>
      <c r="K148" s="153"/>
    </row>
    <row r="149" spans="1:11" s="61" customFormat="1" ht="14.25" customHeight="1" thickBot="1">
      <c r="A149" s="17" t="s">
        <v>6</v>
      </c>
      <c r="B149" s="5" t="s">
        <v>62</v>
      </c>
      <c r="C149" s="39">
        <f t="shared" ref="C149:I149" si="37">SUM(C150:C151)</f>
        <v>32500</v>
      </c>
      <c r="D149" s="39">
        <f t="shared" si="37"/>
        <v>365</v>
      </c>
      <c r="E149" s="39">
        <f t="shared" si="37"/>
        <v>115</v>
      </c>
      <c r="F149" s="39">
        <f t="shared" si="37"/>
        <v>0</v>
      </c>
      <c r="G149" s="39">
        <f t="shared" si="37"/>
        <v>0</v>
      </c>
      <c r="H149" s="39">
        <f t="shared" si="37"/>
        <v>0</v>
      </c>
      <c r="I149" s="39">
        <f t="shared" si="37"/>
        <v>250</v>
      </c>
      <c r="J149" s="153"/>
      <c r="K149" s="153"/>
    </row>
    <row r="150" spans="1:11" s="76" customFormat="1" ht="13.5" thickBot="1">
      <c r="A150" s="19" t="s">
        <v>43</v>
      </c>
      <c r="B150" s="35" t="s">
        <v>263</v>
      </c>
      <c r="C150" s="43">
        <v>32000</v>
      </c>
      <c r="D150" s="23">
        <f t="shared" ref="D150:D151" si="38">SUM(E150+F150+G150+H150+I150)</f>
        <v>115</v>
      </c>
      <c r="E150" s="43">
        <v>115</v>
      </c>
      <c r="F150" s="43"/>
      <c r="G150" s="43"/>
      <c r="H150" s="23"/>
      <c r="I150" s="43">
        <v>0</v>
      </c>
      <c r="J150" s="151"/>
      <c r="K150" s="151"/>
    </row>
    <row r="151" spans="1:11" s="76" customFormat="1" ht="26.25" thickBot="1">
      <c r="A151" s="19" t="s">
        <v>44</v>
      </c>
      <c r="B151" s="35" t="s">
        <v>295</v>
      </c>
      <c r="C151" s="43">
        <v>500</v>
      </c>
      <c r="D151" s="23">
        <f t="shared" si="38"/>
        <v>250</v>
      </c>
      <c r="E151" s="43"/>
      <c r="F151" s="43"/>
      <c r="G151" s="43"/>
      <c r="H151" s="23"/>
      <c r="I151" s="43">
        <v>250</v>
      </c>
      <c r="J151" s="151"/>
      <c r="K151" s="151"/>
    </row>
    <row r="152" spans="1:11" s="55" customFormat="1" ht="13.5" customHeight="1" thickBot="1">
      <c r="A152" s="17" t="s">
        <v>7</v>
      </c>
      <c r="B152" s="34" t="s">
        <v>9</v>
      </c>
      <c r="C152" s="39">
        <f>SUM(C153:C154)</f>
        <v>3350</v>
      </c>
      <c r="D152" s="39">
        <f t="shared" ref="D152:I152" si="39">SUM(D153:D154)</f>
        <v>3190</v>
      </c>
      <c r="E152" s="39">
        <f t="shared" si="39"/>
        <v>0</v>
      </c>
      <c r="F152" s="39">
        <f t="shared" si="39"/>
        <v>0</v>
      </c>
      <c r="G152" s="39">
        <f t="shared" si="39"/>
        <v>0</v>
      </c>
      <c r="H152" s="39">
        <f t="shared" si="39"/>
        <v>2835</v>
      </c>
      <c r="I152" s="39">
        <f t="shared" si="39"/>
        <v>355</v>
      </c>
      <c r="J152" s="150"/>
      <c r="K152" s="150"/>
    </row>
    <row r="153" spans="1:11" s="76" customFormat="1" ht="26.25" thickBot="1">
      <c r="A153" s="17" t="s">
        <v>43</v>
      </c>
      <c r="B153" s="67" t="s">
        <v>239</v>
      </c>
      <c r="C153" s="39">
        <v>3000</v>
      </c>
      <c r="D153" s="22">
        <f t="shared" ref="D153:D154" si="40">SUM(E153+F153+G153+H153+I153)</f>
        <v>2865</v>
      </c>
      <c r="E153" s="39"/>
      <c r="F153" s="39"/>
      <c r="G153" s="39"/>
      <c r="H153" s="22">
        <v>2835</v>
      </c>
      <c r="I153" s="39">
        <v>30</v>
      </c>
      <c r="J153" s="151"/>
      <c r="K153" s="151"/>
    </row>
    <row r="154" spans="1:11" s="55" customFormat="1" ht="14.25" customHeight="1" thickBot="1">
      <c r="A154" s="17" t="s">
        <v>42</v>
      </c>
      <c r="B154" s="67" t="s">
        <v>420</v>
      </c>
      <c r="C154" s="39">
        <v>350</v>
      </c>
      <c r="D154" s="22">
        <f t="shared" si="40"/>
        <v>325</v>
      </c>
      <c r="E154" s="39"/>
      <c r="F154" s="39"/>
      <c r="G154" s="39"/>
      <c r="H154" s="22"/>
      <c r="I154" s="39">
        <v>325</v>
      </c>
      <c r="J154" s="150"/>
      <c r="K154" s="150"/>
    </row>
    <row r="155" spans="1:11" s="61" customFormat="1">
      <c r="A155" s="16" t="s">
        <v>11</v>
      </c>
      <c r="B155" s="33" t="s">
        <v>12</v>
      </c>
      <c r="C155" s="40">
        <f>SUM(C157+C159+C161+C163)</f>
        <v>100234</v>
      </c>
      <c r="D155" s="40">
        <f t="shared" ref="D155:I156" si="41">SUM(D157+D159+D161+D163)</f>
        <v>33090</v>
      </c>
      <c r="E155" s="40">
        <f t="shared" si="41"/>
        <v>7655</v>
      </c>
      <c r="F155" s="40">
        <f t="shared" si="41"/>
        <v>8524</v>
      </c>
      <c r="G155" s="40">
        <f t="shared" si="41"/>
        <v>0</v>
      </c>
      <c r="H155" s="40">
        <f t="shared" si="41"/>
        <v>16891</v>
      </c>
      <c r="I155" s="40">
        <f t="shared" si="41"/>
        <v>20</v>
      </c>
      <c r="J155" s="153"/>
      <c r="K155" s="153"/>
    </row>
    <row r="156" spans="1:11" s="61" customFormat="1" ht="14.25" customHeight="1" thickBot="1">
      <c r="A156" s="17"/>
      <c r="B156" s="60"/>
      <c r="C156" s="39">
        <f>SUM(C158+C160+C162+C164)</f>
        <v>78363</v>
      </c>
      <c r="D156" s="39">
        <f t="shared" si="41"/>
        <v>27024</v>
      </c>
      <c r="E156" s="39">
        <f t="shared" si="41"/>
        <v>7500</v>
      </c>
      <c r="F156" s="39">
        <f t="shared" si="41"/>
        <v>8524</v>
      </c>
      <c r="G156" s="39">
        <f t="shared" si="41"/>
        <v>0</v>
      </c>
      <c r="H156" s="39">
        <f t="shared" si="41"/>
        <v>11000</v>
      </c>
      <c r="I156" s="39">
        <f t="shared" si="41"/>
        <v>0</v>
      </c>
      <c r="J156" s="153"/>
      <c r="K156" s="153"/>
    </row>
    <row r="157" spans="1:11" s="116" customFormat="1" ht="25.5">
      <c r="A157" s="50" t="s">
        <v>43</v>
      </c>
      <c r="B157" s="67" t="s">
        <v>319</v>
      </c>
      <c r="C157" s="66">
        <v>38793</v>
      </c>
      <c r="D157" s="90">
        <f t="shared" ref="D157:D164" si="42">SUM(E157+F157+G157+H157+I157)</f>
        <v>25415</v>
      </c>
      <c r="E157" s="40"/>
      <c r="F157" s="91">
        <v>8524</v>
      </c>
      <c r="G157" s="40"/>
      <c r="H157" s="127">
        <v>16891</v>
      </c>
      <c r="I157" s="40">
        <v>0</v>
      </c>
      <c r="J157" s="149"/>
      <c r="K157" s="149"/>
    </row>
    <row r="158" spans="1:11" s="116" customFormat="1" ht="14.25" customHeight="1" thickBot="1">
      <c r="A158" s="51"/>
      <c r="B158" s="68" t="s">
        <v>377</v>
      </c>
      <c r="C158" s="69">
        <v>32453</v>
      </c>
      <c r="D158" s="95">
        <f t="shared" si="42"/>
        <v>19524</v>
      </c>
      <c r="E158" s="39"/>
      <c r="F158" s="94">
        <v>8524</v>
      </c>
      <c r="G158" s="39"/>
      <c r="H158" s="95">
        <v>11000</v>
      </c>
      <c r="I158" s="39">
        <v>0</v>
      </c>
      <c r="J158" s="149"/>
      <c r="K158" s="149"/>
    </row>
    <row r="159" spans="1:11" s="61" customFormat="1" ht="25.5">
      <c r="A159" s="50" t="s">
        <v>42</v>
      </c>
      <c r="B159" s="67" t="s">
        <v>143</v>
      </c>
      <c r="C159" s="66">
        <v>26079</v>
      </c>
      <c r="D159" s="90">
        <f t="shared" si="42"/>
        <v>165</v>
      </c>
      <c r="E159" s="40">
        <v>155</v>
      </c>
      <c r="F159" s="89"/>
      <c r="G159" s="40"/>
      <c r="H159" s="127"/>
      <c r="I159" s="40">
        <v>10</v>
      </c>
      <c r="J159" s="153"/>
      <c r="K159" s="153"/>
    </row>
    <row r="160" spans="1:11" s="61" customFormat="1" ht="14.25" customHeight="1" thickBot="1">
      <c r="A160" s="51"/>
      <c r="B160" s="68" t="s">
        <v>191</v>
      </c>
      <c r="C160" s="69">
        <v>16865</v>
      </c>
      <c r="D160" s="95">
        <f t="shared" si="42"/>
        <v>0</v>
      </c>
      <c r="E160" s="39">
        <v>0</v>
      </c>
      <c r="F160" s="94"/>
      <c r="G160" s="39"/>
      <c r="H160" s="95"/>
      <c r="I160" s="39">
        <v>0</v>
      </c>
      <c r="J160" s="153"/>
      <c r="K160" s="153"/>
    </row>
    <row r="161" spans="1:11" s="116" customFormat="1" ht="25.5">
      <c r="A161" s="50" t="s">
        <v>44</v>
      </c>
      <c r="B161" s="67" t="s">
        <v>382</v>
      </c>
      <c r="C161" s="66">
        <v>7500</v>
      </c>
      <c r="D161" s="90">
        <f t="shared" si="42"/>
        <v>7500</v>
      </c>
      <c r="E161" s="40">
        <v>7500</v>
      </c>
      <c r="F161" s="89"/>
      <c r="G161" s="40"/>
      <c r="H161" s="127"/>
      <c r="I161" s="40">
        <v>0</v>
      </c>
      <c r="J161" s="149"/>
      <c r="K161" s="149"/>
    </row>
    <row r="162" spans="1:11" s="116" customFormat="1" ht="14.25" customHeight="1" thickBot="1">
      <c r="A162" s="51"/>
      <c r="B162" s="68"/>
      <c r="C162" s="69">
        <v>7500</v>
      </c>
      <c r="D162" s="95">
        <f t="shared" si="42"/>
        <v>7500</v>
      </c>
      <c r="E162" s="39">
        <v>7500</v>
      </c>
      <c r="F162" s="94"/>
      <c r="G162" s="39"/>
      <c r="H162" s="95"/>
      <c r="I162" s="39">
        <v>0</v>
      </c>
      <c r="J162" s="149"/>
      <c r="K162" s="149"/>
    </row>
    <row r="163" spans="1:11" s="61" customFormat="1">
      <c r="A163" s="50" t="s">
        <v>45</v>
      </c>
      <c r="B163" s="67" t="s">
        <v>349</v>
      </c>
      <c r="C163" s="66">
        <v>27862</v>
      </c>
      <c r="D163" s="90">
        <f t="shared" si="42"/>
        <v>10</v>
      </c>
      <c r="E163" s="40"/>
      <c r="F163" s="89"/>
      <c r="G163" s="40"/>
      <c r="H163" s="127"/>
      <c r="I163" s="40">
        <v>10</v>
      </c>
      <c r="J163" s="153"/>
      <c r="K163" s="153"/>
    </row>
    <row r="164" spans="1:11" s="61" customFormat="1" ht="14.25" customHeight="1" thickBot="1">
      <c r="A164" s="51"/>
      <c r="B164" s="68" t="s">
        <v>421</v>
      </c>
      <c r="C164" s="69">
        <v>21545</v>
      </c>
      <c r="D164" s="95">
        <f t="shared" si="42"/>
        <v>0</v>
      </c>
      <c r="E164" s="39"/>
      <c r="F164" s="94"/>
      <c r="G164" s="39"/>
      <c r="H164" s="95"/>
      <c r="I164" s="39">
        <v>0</v>
      </c>
      <c r="J164" s="153"/>
      <c r="K164" s="153"/>
    </row>
    <row r="165" spans="1:11" s="61" customFormat="1">
      <c r="A165" s="50" t="s">
        <v>81</v>
      </c>
      <c r="B165" s="52" t="s">
        <v>82</v>
      </c>
      <c r="C165" s="38">
        <f t="shared" ref="C165:I166" si="43">SUM(C167)</f>
        <v>366799</v>
      </c>
      <c r="D165" s="21">
        <f t="shared" si="43"/>
        <v>69693</v>
      </c>
      <c r="E165" s="38">
        <f t="shared" si="43"/>
        <v>1873</v>
      </c>
      <c r="F165" s="38">
        <f t="shared" si="43"/>
        <v>0</v>
      </c>
      <c r="G165" s="38">
        <f t="shared" si="43"/>
        <v>0</v>
      </c>
      <c r="H165" s="21">
        <f t="shared" si="43"/>
        <v>62000</v>
      </c>
      <c r="I165" s="38">
        <f t="shared" si="43"/>
        <v>5820</v>
      </c>
      <c r="J165" s="153"/>
      <c r="K165" s="153"/>
    </row>
    <row r="166" spans="1:11" s="61" customFormat="1" ht="14.25" customHeight="1" thickBot="1">
      <c r="A166" s="51"/>
      <c r="B166" s="60"/>
      <c r="C166" s="39">
        <f t="shared" si="43"/>
        <v>219310</v>
      </c>
      <c r="D166" s="22">
        <f t="shared" si="43"/>
        <v>55200</v>
      </c>
      <c r="E166" s="39">
        <f t="shared" si="43"/>
        <v>700</v>
      </c>
      <c r="F166" s="39">
        <f t="shared" si="43"/>
        <v>0</v>
      </c>
      <c r="G166" s="39">
        <f t="shared" si="43"/>
        <v>0</v>
      </c>
      <c r="H166" s="22">
        <f t="shared" si="43"/>
        <v>50000</v>
      </c>
      <c r="I166" s="39">
        <f t="shared" si="43"/>
        <v>4500</v>
      </c>
      <c r="J166" s="153"/>
      <c r="K166" s="153"/>
    </row>
    <row r="167" spans="1:11" s="61" customFormat="1">
      <c r="A167" s="27" t="s">
        <v>15</v>
      </c>
      <c r="B167" s="12" t="s">
        <v>16</v>
      </c>
      <c r="C167" s="40">
        <f t="shared" ref="C167:I167" si="44">SUM(C169+C172+C178)</f>
        <v>366799</v>
      </c>
      <c r="D167" s="40">
        <f t="shared" si="44"/>
        <v>69693</v>
      </c>
      <c r="E167" s="40">
        <f t="shared" si="44"/>
        <v>1873</v>
      </c>
      <c r="F167" s="40">
        <f t="shared" si="44"/>
        <v>0</v>
      </c>
      <c r="G167" s="40">
        <f t="shared" si="44"/>
        <v>0</v>
      </c>
      <c r="H167" s="40">
        <f t="shared" si="44"/>
        <v>62000</v>
      </c>
      <c r="I167" s="40">
        <f t="shared" si="44"/>
        <v>5820</v>
      </c>
      <c r="J167" s="153"/>
      <c r="K167" s="153"/>
    </row>
    <row r="168" spans="1:11" s="61" customFormat="1" ht="14.25" customHeight="1" thickBot="1">
      <c r="A168" s="17"/>
      <c r="B168" s="34"/>
      <c r="C168" s="39">
        <f>SUM(C179)</f>
        <v>219310</v>
      </c>
      <c r="D168" s="39">
        <f t="shared" ref="D168:I168" si="45">SUM(D179)</f>
        <v>55200</v>
      </c>
      <c r="E168" s="39">
        <f t="shared" si="45"/>
        <v>700</v>
      </c>
      <c r="F168" s="39">
        <f t="shared" si="45"/>
        <v>0</v>
      </c>
      <c r="G168" s="39">
        <f t="shared" si="45"/>
        <v>0</v>
      </c>
      <c r="H168" s="39">
        <f t="shared" si="45"/>
        <v>50000</v>
      </c>
      <c r="I168" s="39">
        <f t="shared" si="45"/>
        <v>4500</v>
      </c>
      <c r="J168" s="153"/>
      <c r="K168" s="153"/>
    </row>
    <row r="169" spans="1:11" s="61" customFormat="1" ht="14.25" customHeight="1" thickBot="1">
      <c r="A169" s="17" t="s">
        <v>6</v>
      </c>
      <c r="B169" s="5" t="s">
        <v>62</v>
      </c>
      <c r="C169" s="39">
        <f>SUM(C170:C171)</f>
        <v>3300</v>
      </c>
      <c r="D169" s="39">
        <f t="shared" ref="D169:I169" si="46">SUM(D170:D171)</f>
        <v>1173</v>
      </c>
      <c r="E169" s="39">
        <f t="shared" si="46"/>
        <v>1173</v>
      </c>
      <c r="F169" s="39">
        <f t="shared" si="46"/>
        <v>0</v>
      </c>
      <c r="G169" s="39">
        <f t="shared" si="46"/>
        <v>0</v>
      </c>
      <c r="H169" s="39">
        <f t="shared" si="46"/>
        <v>0</v>
      </c>
      <c r="I169" s="39">
        <f t="shared" si="46"/>
        <v>0</v>
      </c>
      <c r="J169" s="153"/>
      <c r="K169" s="153"/>
    </row>
    <row r="170" spans="1:11" s="55" customFormat="1" ht="13.5" thickBot="1">
      <c r="A170" s="19" t="s">
        <v>43</v>
      </c>
      <c r="B170" s="35" t="s">
        <v>212</v>
      </c>
      <c r="C170" s="43">
        <v>800</v>
      </c>
      <c r="D170" s="23">
        <f t="shared" ref="D170:D171" si="47">SUM(E170+F170+G170+H170+I170)</f>
        <v>4</v>
      </c>
      <c r="E170" s="43">
        <v>4</v>
      </c>
      <c r="F170" s="43"/>
      <c r="G170" s="43"/>
      <c r="H170" s="23"/>
      <c r="I170" s="43">
        <v>0</v>
      </c>
      <c r="J170" s="150"/>
      <c r="K170" s="150"/>
    </row>
    <row r="171" spans="1:11" s="55" customFormat="1" ht="13.5" thickBot="1">
      <c r="A171" s="19" t="s">
        <v>42</v>
      </c>
      <c r="B171" s="35" t="s">
        <v>180</v>
      </c>
      <c r="C171" s="43">
        <v>2500</v>
      </c>
      <c r="D171" s="23">
        <f t="shared" si="47"/>
        <v>1169</v>
      </c>
      <c r="E171" s="43">
        <v>1169</v>
      </c>
      <c r="F171" s="43"/>
      <c r="G171" s="43"/>
      <c r="H171" s="23"/>
      <c r="I171" s="43">
        <v>0</v>
      </c>
      <c r="J171" s="150"/>
      <c r="K171" s="150"/>
    </row>
    <row r="172" spans="1:11" s="55" customFormat="1" ht="13.5" customHeight="1" thickBot="1">
      <c r="A172" s="17" t="s">
        <v>7</v>
      </c>
      <c r="B172" s="34" t="s">
        <v>9</v>
      </c>
      <c r="C172" s="39">
        <f>SUM(C173:C177)</f>
        <v>2390</v>
      </c>
      <c r="D172" s="39">
        <f t="shared" ref="D172:I172" si="48">SUM(D173:D177)</f>
        <v>800</v>
      </c>
      <c r="E172" s="39">
        <f t="shared" si="48"/>
        <v>0</v>
      </c>
      <c r="F172" s="39">
        <f t="shared" si="48"/>
        <v>0</v>
      </c>
      <c r="G172" s="39">
        <f t="shared" si="48"/>
        <v>0</v>
      </c>
      <c r="H172" s="39">
        <f t="shared" si="48"/>
        <v>0</v>
      </c>
      <c r="I172" s="39">
        <f t="shared" si="48"/>
        <v>800</v>
      </c>
      <c r="J172" s="150"/>
      <c r="K172" s="150"/>
    </row>
    <row r="173" spans="1:11" s="55" customFormat="1" ht="13.5" thickBot="1">
      <c r="A173" s="17" t="s">
        <v>43</v>
      </c>
      <c r="B173" s="25" t="s">
        <v>401</v>
      </c>
      <c r="C173" s="39">
        <v>300</v>
      </c>
      <c r="D173" s="22">
        <f t="shared" ref="D173:D174" si="49">SUM(E173+F173+G173+H173+I173)</f>
        <v>100</v>
      </c>
      <c r="E173" s="39"/>
      <c r="F173" s="39"/>
      <c r="G173" s="39"/>
      <c r="H173" s="22"/>
      <c r="I173" s="39">
        <v>100</v>
      </c>
      <c r="J173" s="150"/>
      <c r="K173" s="150"/>
    </row>
    <row r="174" spans="1:11" s="55" customFormat="1" ht="13.5" thickBot="1">
      <c r="A174" s="17" t="s">
        <v>42</v>
      </c>
      <c r="B174" s="25" t="s">
        <v>353</v>
      </c>
      <c r="C174" s="39">
        <v>500</v>
      </c>
      <c r="D174" s="22">
        <f t="shared" si="49"/>
        <v>100</v>
      </c>
      <c r="E174" s="39"/>
      <c r="F174" s="39"/>
      <c r="G174" s="39"/>
      <c r="H174" s="22"/>
      <c r="I174" s="39">
        <v>100</v>
      </c>
      <c r="J174" s="150"/>
      <c r="K174" s="150"/>
    </row>
    <row r="175" spans="1:11" s="76" customFormat="1" ht="13.5" thickBot="1">
      <c r="A175" s="17" t="s">
        <v>44</v>
      </c>
      <c r="B175" s="25" t="s">
        <v>167</v>
      </c>
      <c r="C175" s="39">
        <v>660</v>
      </c>
      <c r="D175" s="22">
        <f>SUM(E175+F175+G175+H175+I175)</f>
        <v>250</v>
      </c>
      <c r="E175" s="39"/>
      <c r="F175" s="39"/>
      <c r="G175" s="39"/>
      <c r="H175" s="22"/>
      <c r="I175" s="39">
        <v>250</v>
      </c>
      <c r="J175" s="151"/>
      <c r="K175" s="151"/>
    </row>
    <row r="176" spans="1:11" s="76" customFormat="1" ht="14.25" customHeight="1" thickBot="1">
      <c r="A176" s="17" t="s">
        <v>45</v>
      </c>
      <c r="B176" s="25" t="s">
        <v>107</v>
      </c>
      <c r="C176" s="39">
        <v>630</v>
      </c>
      <c r="D176" s="22">
        <f>SUM(E176+F176+G176+H176+I176)</f>
        <v>250</v>
      </c>
      <c r="E176" s="39"/>
      <c r="F176" s="39"/>
      <c r="G176" s="39"/>
      <c r="H176" s="22"/>
      <c r="I176" s="39">
        <v>250</v>
      </c>
      <c r="J176" s="151"/>
      <c r="K176" s="151"/>
    </row>
    <row r="177" spans="1:11" s="76" customFormat="1" ht="14.25" customHeight="1" thickBot="1">
      <c r="A177" s="17" t="s">
        <v>46</v>
      </c>
      <c r="B177" s="25" t="s">
        <v>402</v>
      </c>
      <c r="C177" s="39">
        <v>300</v>
      </c>
      <c r="D177" s="22">
        <f>SUM(E177+F177+G177+H177+I177)</f>
        <v>100</v>
      </c>
      <c r="E177" s="39"/>
      <c r="F177" s="39"/>
      <c r="G177" s="39"/>
      <c r="H177" s="22"/>
      <c r="I177" s="39">
        <v>100</v>
      </c>
      <c r="J177" s="151"/>
      <c r="K177" s="151"/>
    </row>
    <row r="178" spans="1:11" s="61" customFormat="1">
      <c r="A178" s="16" t="s">
        <v>11</v>
      </c>
      <c r="B178" s="33" t="s">
        <v>12</v>
      </c>
      <c r="C178" s="40">
        <f>SUM(C180+C182+C184+C186+C188)</f>
        <v>361109</v>
      </c>
      <c r="D178" s="40">
        <f t="shared" ref="D178:I179" si="50">SUM(D180+D182+D184+D186+D188)</f>
        <v>67720</v>
      </c>
      <c r="E178" s="40">
        <f t="shared" si="50"/>
        <v>700</v>
      </c>
      <c r="F178" s="40">
        <f t="shared" si="50"/>
        <v>0</v>
      </c>
      <c r="G178" s="40">
        <f t="shared" si="50"/>
        <v>0</v>
      </c>
      <c r="H178" s="40">
        <f t="shared" si="50"/>
        <v>62000</v>
      </c>
      <c r="I178" s="40">
        <f t="shared" si="50"/>
        <v>5020</v>
      </c>
      <c r="J178" s="153"/>
      <c r="K178" s="153"/>
    </row>
    <row r="179" spans="1:11" s="61" customFormat="1" ht="14.25" customHeight="1" thickBot="1">
      <c r="A179" s="17"/>
      <c r="B179" s="60"/>
      <c r="C179" s="39">
        <f>SUM(C181+C183+C185+C187+C189)</f>
        <v>219310</v>
      </c>
      <c r="D179" s="39">
        <f t="shared" si="50"/>
        <v>55200</v>
      </c>
      <c r="E179" s="39">
        <f t="shared" si="50"/>
        <v>700</v>
      </c>
      <c r="F179" s="39">
        <f t="shared" si="50"/>
        <v>0</v>
      </c>
      <c r="G179" s="39">
        <f t="shared" si="50"/>
        <v>0</v>
      </c>
      <c r="H179" s="39">
        <f t="shared" si="50"/>
        <v>50000</v>
      </c>
      <c r="I179" s="39">
        <f t="shared" si="50"/>
        <v>4500</v>
      </c>
      <c r="J179" s="153"/>
      <c r="K179" s="153"/>
    </row>
    <row r="180" spans="1:11" s="116" customFormat="1">
      <c r="A180" s="50" t="s">
        <v>43</v>
      </c>
      <c r="B180" s="67" t="s">
        <v>236</v>
      </c>
      <c r="C180" s="66">
        <v>152678</v>
      </c>
      <c r="D180" s="90">
        <f t="shared" ref="D180:D189" si="51">SUM(E180+F180+G180+H180+I180)</f>
        <v>62010</v>
      </c>
      <c r="E180" s="40"/>
      <c r="F180" s="40"/>
      <c r="G180" s="40"/>
      <c r="H180" s="21">
        <v>62000</v>
      </c>
      <c r="I180" s="40">
        <v>10</v>
      </c>
      <c r="J180" s="149"/>
      <c r="K180" s="149"/>
    </row>
    <row r="181" spans="1:11" s="116" customFormat="1" ht="14.25" customHeight="1" thickBot="1">
      <c r="A181" s="51"/>
      <c r="B181" s="68" t="s">
        <v>290</v>
      </c>
      <c r="C181" s="69">
        <v>110788</v>
      </c>
      <c r="D181" s="95">
        <f t="shared" si="51"/>
        <v>50000</v>
      </c>
      <c r="E181" s="39"/>
      <c r="F181" s="39"/>
      <c r="G181" s="39"/>
      <c r="H181" s="22">
        <v>50000</v>
      </c>
      <c r="I181" s="39">
        <v>0</v>
      </c>
      <c r="J181" s="149"/>
      <c r="K181" s="149"/>
    </row>
    <row r="182" spans="1:11" s="116" customFormat="1">
      <c r="A182" s="50" t="s">
        <v>42</v>
      </c>
      <c r="B182" s="67" t="s">
        <v>266</v>
      </c>
      <c r="C182" s="66">
        <v>70121</v>
      </c>
      <c r="D182" s="90">
        <f>SUM(E182+F182+G182+H182+I182)</f>
        <v>5000</v>
      </c>
      <c r="E182" s="40"/>
      <c r="F182" s="40"/>
      <c r="G182" s="40"/>
      <c r="H182" s="21"/>
      <c r="I182" s="40">
        <v>5000</v>
      </c>
      <c r="J182" s="149"/>
      <c r="K182" s="149"/>
    </row>
    <row r="183" spans="1:11" s="116" customFormat="1" ht="14.25" customHeight="1" thickBot="1">
      <c r="A183" s="51"/>
      <c r="B183" s="68" t="s">
        <v>348</v>
      </c>
      <c r="C183" s="69">
        <v>39910</v>
      </c>
      <c r="D183" s="95">
        <f>SUM(E183+F183+G183+H183+I183)</f>
        <v>4500</v>
      </c>
      <c r="E183" s="39"/>
      <c r="F183" s="39"/>
      <c r="G183" s="39"/>
      <c r="H183" s="22"/>
      <c r="I183" s="39">
        <v>4500</v>
      </c>
      <c r="J183" s="149"/>
      <c r="K183" s="149"/>
    </row>
    <row r="184" spans="1:11" s="116" customFormat="1">
      <c r="A184" s="50" t="s">
        <v>44</v>
      </c>
      <c r="B184" s="67" t="s">
        <v>107</v>
      </c>
      <c r="C184" s="66">
        <v>136960</v>
      </c>
      <c r="D184" s="90">
        <f t="shared" si="51"/>
        <v>10</v>
      </c>
      <c r="E184" s="40"/>
      <c r="F184" s="40"/>
      <c r="G184" s="40"/>
      <c r="H184" s="21"/>
      <c r="I184" s="40">
        <v>10</v>
      </c>
      <c r="J184" s="149"/>
      <c r="K184" s="149"/>
    </row>
    <row r="185" spans="1:11" s="116" customFormat="1" ht="14.25" customHeight="1" thickBot="1">
      <c r="A185" s="51"/>
      <c r="B185" s="68" t="s">
        <v>422</v>
      </c>
      <c r="C185" s="69">
        <v>67374</v>
      </c>
      <c r="D185" s="95">
        <f t="shared" si="51"/>
        <v>0</v>
      </c>
      <c r="E185" s="39"/>
      <c r="F185" s="39"/>
      <c r="G185" s="39"/>
      <c r="H185" s="22"/>
      <c r="I185" s="39">
        <v>0</v>
      </c>
      <c r="J185" s="149"/>
      <c r="K185" s="149"/>
    </row>
    <row r="186" spans="1:11" s="61" customFormat="1">
      <c r="A186" s="50" t="s">
        <v>45</v>
      </c>
      <c r="B186" s="67" t="s">
        <v>277</v>
      </c>
      <c r="C186" s="66">
        <v>350</v>
      </c>
      <c r="D186" s="90">
        <f t="shared" si="51"/>
        <v>200</v>
      </c>
      <c r="E186" s="40">
        <v>200</v>
      </c>
      <c r="F186" s="40"/>
      <c r="G186" s="40"/>
      <c r="H186" s="21"/>
      <c r="I186" s="40">
        <v>0</v>
      </c>
      <c r="J186" s="153"/>
      <c r="K186" s="153"/>
    </row>
    <row r="187" spans="1:11" s="61" customFormat="1" ht="14.25" customHeight="1" thickBot="1">
      <c r="A187" s="51"/>
      <c r="B187" s="68"/>
      <c r="C187" s="69">
        <v>338</v>
      </c>
      <c r="D187" s="95">
        <f t="shared" si="51"/>
        <v>200</v>
      </c>
      <c r="E187" s="39">
        <v>200</v>
      </c>
      <c r="F187" s="39"/>
      <c r="G187" s="39"/>
      <c r="H187" s="22"/>
      <c r="I187" s="39">
        <v>0</v>
      </c>
      <c r="J187" s="153"/>
      <c r="K187" s="153"/>
    </row>
    <row r="188" spans="1:11" s="116" customFormat="1">
      <c r="A188" s="50" t="s">
        <v>45</v>
      </c>
      <c r="B188" s="67" t="s">
        <v>364</v>
      </c>
      <c r="C188" s="66">
        <v>1000</v>
      </c>
      <c r="D188" s="90">
        <f t="shared" si="51"/>
        <v>500</v>
      </c>
      <c r="E188" s="40">
        <v>500</v>
      </c>
      <c r="F188" s="40"/>
      <c r="G188" s="40"/>
      <c r="H188" s="21"/>
      <c r="I188" s="40">
        <v>0</v>
      </c>
      <c r="J188" s="149"/>
      <c r="K188" s="149"/>
    </row>
    <row r="189" spans="1:11" s="116" customFormat="1" ht="14.25" customHeight="1" thickBot="1">
      <c r="A189" s="51"/>
      <c r="B189" s="68"/>
      <c r="C189" s="69">
        <v>900</v>
      </c>
      <c r="D189" s="95">
        <f t="shared" si="51"/>
        <v>500</v>
      </c>
      <c r="E189" s="39">
        <v>500</v>
      </c>
      <c r="F189" s="39"/>
      <c r="G189" s="39"/>
      <c r="H189" s="22"/>
      <c r="I189" s="39">
        <v>0</v>
      </c>
      <c r="J189" s="149"/>
      <c r="K189" s="149"/>
    </row>
    <row r="190" spans="1:11" s="55" customFormat="1" ht="13.5" customHeight="1">
      <c r="A190" s="27" t="s">
        <v>17</v>
      </c>
      <c r="B190" s="36" t="s">
        <v>72</v>
      </c>
      <c r="C190" s="40">
        <f>SUM(C192)</f>
        <v>115549</v>
      </c>
      <c r="D190" s="40">
        <f t="shared" ref="D190:I191" si="52">SUM(D192)</f>
        <v>14524</v>
      </c>
      <c r="E190" s="40">
        <f t="shared" si="52"/>
        <v>0</v>
      </c>
      <c r="F190" s="40">
        <f t="shared" si="52"/>
        <v>0</v>
      </c>
      <c r="G190" s="40">
        <f t="shared" si="52"/>
        <v>0</v>
      </c>
      <c r="H190" s="40">
        <f t="shared" si="52"/>
        <v>11916</v>
      </c>
      <c r="I190" s="40">
        <f t="shared" si="52"/>
        <v>2608</v>
      </c>
      <c r="J190" s="150"/>
      <c r="K190" s="150"/>
    </row>
    <row r="191" spans="1:11" s="55" customFormat="1" ht="13.5" thickBot="1">
      <c r="A191" s="17"/>
      <c r="B191" s="25"/>
      <c r="C191" s="39">
        <f>SUM(C193)</f>
        <v>71829</v>
      </c>
      <c r="D191" s="39">
        <f t="shared" si="52"/>
        <v>8950</v>
      </c>
      <c r="E191" s="39">
        <f t="shared" si="52"/>
        <v>0</v>
      </c>
      <c r="F191" s="39">
        <f t="shared" si="52"/>
        <v>0</v>
      </c>
      <c r="G191" s="39">
        <f t="shared" si="52"/>
        <v>0</v>
      </c>
      <c r="H191" s="39">
        <f t="shared" si="52"/>
        <v>8950</v>
      </c>
      <c r="I191" s="39">
        <f t="shared" si="52"/>
        <v>0</v>
      </c>
      <c r="J191" s="150"/>
      <c r="K191" s="150"/>
    </row>
    <row r="192" spans="1:11" s="55" customFormat="1" ht="13.5" customHeight="1">
      <c r="A192" s="27" t="s">
        <v>15</v>
      </c>
      <c r="B192" s="12" t="s">
        <v>16</v>
      </c>
      <c r="C192" s="40">
        <f t="shared" ref="C192:I192" si="53">SUM(C194+C202+C212)</f>
        <v>115549</v>
      </c>
      <c r="D192" s="40">
        <f t="shared" si="53"/>
        <v>14524</v>
      </c>
      <c r="E192" s="40">
        <f t="shared" si="53"/>
        <v>0</v>
      </c>
      <c r="F192" s="100">
        <f t="shared" si="53"/>
        <v>0</v>
      </c>
      <c r="G192" s="40">
        <f t="shared" si="53"/>
        <v>0</v>
      </c>
      <c r="H192" s="40">
        <f t="shared" si="53"/>
        <v>11916</v>
      </c>
      <c r="I192" s="40">
        <f t="shared" si="53"/>
        <v>2608</v>
      </c>
      <c r="J192" s="150"/>
      <c r="K192" s="150"/>
    </row>
    <row r="193" spans="1:11" s="55" customFormat="1" ht="14.25" customHeight="1" thickBot="1">
      <c r="A193" s="17"/>
      <c r="B193" s="34"/>
      <c r="C193" s="39">
        <f t="shared" ref="C193" si="54">SUM(C213:C213)</f>
        <v>71829</v>
      </c>
      <c r="D193" s="39">
        <f t="shared" ref="D193:I193" si="55">SUM(D213:D213)</f>
        <v>8950</v>
      </c>
      <c r="E193" s="39">
        <f t="shared" si="55"/>
        <v>0</v>
      </c>
      <c r="F193" s="65">
        <f t="shared" si="55"/>
        <v>0</v>
      </c>
      <c r="G193" s="39">
        <f t="shared" si="55"/>
        <v>0</v>
      </c>
      <c r="H193" s="39">
        <f t="shared" si="55"/>
        <v>8950</v>
      </c>
      <c r="I193" s="39">
        <f t="shared" si="55"/>
        <v>0</v>
      </c>
      <c r="J193" s="150"/>
      <c r="K193" s="150"/>
    </row>
    <row r="194" spans="1:11" s="61" customFormat="1" ht="14.25" customHeight="1" thickBot="1">
      <c r="A194" s="17" t="s">
        <v>6</v>
      </c>
      <c r="B194" s="5" t="s">
        <v>62</v>
      </c>
      <c r="C194" s="39">
        <f>SUM(C195:C201)</f>
        <v>3122</v>
      </c>
      <c r="D194" s="39">
        <f t="shared" ref="D194:I194" si="56">SUM(D195:D201)</f>
        <v>2611</v>
      </c>
      <c r="E194" s="39">
        <f t="shared" si="56"/>
        <v>0</v>
      </c>
      <c r="F194" s="39">
        <f t="shared" si="56"/>
        <v>0</v>
      </c>
      <c r="G194" s="39">
        <f t="shared" si="56"/>
        <v>0</v>
      </c>
      <c r="H194" s="39">
        <f t="shared" si="56"/>
        <v>2191</v>
      </c>
      <c r="I194" s="39">
        <f t="shared" si="56"/>
        <v>420</v>
      </c>
      <c r="J194" s="153"/>
      <c r="K194" s="153"/>
    </row>
    <row r="195" spans="1:11" s="116" customFormat="1" ht="14.25" customHeight="1" thickBot="1">
      <c r="A195" s="19" t="s">
        <v>105</v>
      </c>
      <c r="B195" s="130" t="s">
        <v>366</v>
      </c>
      <c r="C195" s="43">
        <v>200</v>
      </c>
      <c r="D195" s="22">
        <f t="shared" ref="D195:D196" si="57">SUM(E195+F195+G195+H195+I195)</f>
        <v>190</v>
      </c>
      <c r="E195" s="43"/>
      <c r="F195" s="43"/>
      <c r="G195" s="43"/>
      <c r="H195" s="22"/>
      <c r="I195" s="43">
        <v>190</v>
      </c>
      <c r="J195" s="149"/>
      <c r="K195" s="149"/>
    </row>
    <row r="196" spans="1:11" s="61" customFormat="1" ht="14.25" customHeight="1" thickBot="1">
      <c r="A196" s="19" t="s">
        <v>106</v>
      </c>
      <c r="B196" s="35" t="s">
        <v>176</v>
      </c>
      <c r="C196" s="43">
        <v>700</v>
      </c>
      <c r="D196" s="22">
        <f t="shared" si="57"/>
        <v>230</v>
      </c>
      <c r="E196" s="43"/>
      <c r="F196" s="43"/>
      <c r="G196" s="43"/>
      <c r="H196" s="22"/>
      <c r="I196" s="43">
        <v>230</v>
      </c>
      <c r="J196" s="149"/>
      <c r="K196" s="153"/>
    </row>
    <row r="197" spans="1:11" s="61" customFormat="1" ht="25.5" customHeight="1" thickBot="1">
      <c r="A197" s="19" t="s">
        <v>109</v>
      </c>
      <c r="B197" s="35" t="s">
        <v>265</v>
      </c>
      <c r="C197" s="43">
        <v>312</v>
      </c>
      <c r="D197" s="22">
        <f>SUM(E197+F197+G197+H197+I197)</f>
        <v>312</v>
      </c>
      <c r="E197" s="43"/>
      <c r="F197" s="43"/>
      <c r="G197" s="43"/>
      <c r="H197" s="22">
        <v>312</v>
      </c>
      <c r="I197" s="43">
        <v>0</v>
      </c>
      <c r="J197" s="153"/>
      <c r="K197" s="153"/>
    </row>
    <row r="198" spans="1:11" s="129" customFormat="1" ht="18" customHeight="1" thickBot="1">
      <c r="A198" s="131" t="s">
        <v>108</v>
      </c>
      <c r="B198" s="132" t="s">
        <v>367</v>
      </c>
      <c r="C198" s="133">
        <v>600</v>
      </c>
      <c r="D198" s="22">
        <f t="shared" ref="D198:D201" si="58">SUM(E198+F198+G198+H198+I198)</f>
        <v>587</v>
      </c>
      <c r="E198" s="133"/>
      <c r="F198" s="134"/>
      <c r="G198" s="133"/>
      <c r="H198" s="135">
        <v>587</v>
      </c>
      <c r="I198" s="136">
        <v>0</v>
      </c>
      <c r="J198" s="156"/>
      <c r="K198" s="156"/>
    </row>
    <row r="199" spans="1:11" s="129" customFormat="1" ht="13.5" thickBot="1">
      <c r="A199" s="137" t="s">
        <v>111</v>
      </c>
      <c r="B199" s="138" t="s">
        <v>368</v>
      </c>
      <c r="C199" s="139">
        <v>650</v>
      </c>
      <c r="D199" s="22">
        <f t="shared" si="58"/>
        <v>645</v>
      </c>
      <c r="E199" s="139"/>
      <c r="F199" s="140"/>
      <c r="G199" s="139"/>
      <c r="H199" s="141">
        <v>645</v>
      </c>
      <c r="I199" s="141">
        <v>0</v>
      </c>
      <c r="J199" s="156"/>
      <c r="K199" s="156"/>
    </row>
    <row r="200" spans="1:11" s="129" customFormat="1" ht="13.5" thickBot="1">
      <c r="A200" s="142" t="s">
        <v>112</v>
      </c>
      <c r="B200" s="143" t="s">
        <v>369</v>
      </c>
      <c r="C200" s="144">
        <v>250</v>
      </c>
      <c r="D200" s="22">
        <f t="shared" si="58"/>
        <v>240</v>
      </c>
      <c r="E200" s="144"/>
      <c r="F200" s="145"/>
      <c r="G200" s="144"/>
      <c r="H200" s="146">
        <v>240</v>
      </c>
      <c r="I200" s="136">
        <v>0</v>
      </c>
      <c r="J200" s="156"/>
      <c r="K200" s="156"/>
    </row>
    <row r="201" spans="1:11" s="129" customFormat="1" ht="13.5" thickBot="1">
      <c r="A201" s="137" t="s">
        <v>122</v>
      </c>
      <c r="B201" s="138" t="s">
        <v>370</v>
      </c>
      <c r="C201" s="139">
        <v>410</v>
      </c>
      <c r="D201" s="22">
        <f t="shared" si="58"/>
        <v>407</v>
      </c>
      <c r="E201" s="139"/>
      <c r="F201" s="140"/>
      <c r="G201" s="139"/>
      <c r="H201" s="141">
        <v>407</v>
      </c>
      <c r="I201" s="141">
        <v>0</v>
      </c>
      <c r="J201" s="156"/>
      <c r="K201" s="156"/>
    </row>
    <row r="202" spans="1:11" s="55" customFormat="1" ht="13.5" customHeight="1" thickBot="1">
      <c r="A202" s="17" t="s">
        <v>7</v>
      </c>
      <c r="B202" s="34" t="s">
        <v>9</v>
      </c>
      <c r="C202" s="39">
        <f>SUM(C203:C211)</f>
        <v>4060</v>
      </c>
      <c r="D202" s="39">
        <f t="shared" ref="D202:I202" si="59">SUM(D203:D211)</f>
        <v>1623</v>
      </c>
      <c r="E202" s="39">
        <f t="shared" si="59"/>
        <v>0</v>
      </c>
      <c r="F202" s="39">
        <f t="shared" si="59"/>
        <v>0</v>
      </c>
      <c r="G202" s="39">
        <f t="shared" si="59"/>
        <v>0</v>
      </c>
      <c r="H202" s="39">
        <f t="shared" si="59"/>
        <v>0</v>
      </c>
      <c r="I202" s="39">
        <f t="shared" si="59"/>
        <v>1623</v>
      </c>
      <c r="J202" s="150"/>
      <c r="K202" s="150"/>
    </row>
    <row r="203" spans="1:11" s="76" customFormat="1" ht="13.5" thickBot="1">
      <c r="A203" s="17" t="s">
        <v>43</v>
      </c>
      <c r="B203" s="75" t="s">
        <v>150</v>
      </c>
      <c r="C203" s="39">
        <v>1500</v>
      </c>
      <c r="D203" s="22">
        <f t="shared" ref="D203:D211" si="60">SUM(E203+F203+G203+H203+I203)</f>
        <v>350</v>
      </c>
      <c r="E203" s="39"/>
      <c r="F203" s="39"/>
      <c r="G203" s="39"/>
      <c r="H203" s="22"/>
      <c r="I203" s="39">
        <v>350</v>
      </c>
      <c r="J203" s="151"/>
      <c r="K203" s="151"/>
    </row>
    <row r="204" spans="1:11" s="55" customFormat="1" ht="13.5" thickBot="1">
      <c r="A204" s="17" t="s">
        <v>106</v>
      </c>
      <c r="B204" s="75" t="s">
        <v>164</v>
      </c>
      <c r="C204" s="39">
        <v>300</v>
      </c>
      <c r="D204" s="22">
        <f t="shared" si="60"/>
        <v>290</v>
      </c>
      <c r="E204" s="39"/>
      <c r="F204" s="39"/>
      <c r="G204" s="39"/>
      <c r="H204" s="22"/>
      <c r="I204" s="39">
        <v>290</v>
      </c>
      <c r="J204" s="150"/>
      <c r="K204" s="150"/>
    </row>
    <row r="205" spans="1:11" s="55" customFormat="1" ht="13.5" thickBot="1">
      <c r="A205" s="19" t="s">
        <v>109</v>
      </c>
      <c r="B205" s="35" t="s">
        <v>306</v>
      </c>
      <c r="C205" s="43">
        <v>350</v>
      </c>
      <c r="D205" s="23">
        <f t="shared" si="60"/>
        <v>229</v>
      </c>
      <c r="E205" s="43"/>
      <c r="F205" s="43"/>
      <c r="G205" s="43"/>
      <c r="H205" s="23"/>
      <c r="I205" s="43">
        <v>229</v>
      </c>
      <c r="J205" s="150"/>
      <c r="K205" s="150"/>
    </row>
    <row r="206" spans="1:11" s="129" customFormat="1" ht="13.5" thickBot="1">
      <c r="A206" s="137" t="s">
        <v>108</v>
      </c>
      <c r="B206" s="138" t="s">
        <v>371</v>
      </c>
      <c r="C206" s="139">
        <v>410</v>
      </c>
      <c r="D206" s="22">
        <f t="shared" si="60"/>
        <v>19</v>
      </c>
      <c r="E206" s="139"/>
      <c r="F206" s="140"/>
      <c r="G206" s="139"/>
      <c r="H206" s="141"/>
      <c r="I206" s="141">
        <v>19</v>
      </c>
      <c r="J206" s="156"/>
      <c r="K206" s="156"/>
    </row>
    <row r="207" spans="1:11" s="55" customFormat="1" ht="13.5" thickBot="1">
      <c r="A207" s="17" t="s">
        <v>111</v>
      </c>
      <c r="B207" s="75" t="s">
        <v>208</v>
      </c>
      <c r="C207" s="39">
        <v>250</v>
      </c>
      <c r="D207" s="22">
        <f t="shared" si="60"/>
        <v>96</v>
      </c>
      <c r="E207" s="39"/>
      <c r="F207" s="39"/>
      <c r="G207" s="39"/>
      <c r="H207" s="22"/>
      <c r="I207" s="39">
        <v>96</v>
      </c>
      <c r="J207" s="150"/>
      <c r="K207" s="150"/>
    </row>
    <row r="208" spans="1:11" s="129" customFormat="1" ht="26.25" thickBot="1">
      <c r="A208" s="137" t="s">
        <v>112</v>
      </c>
      <c r="B208" s="138" t="s">
        <v>372</v>
      </c>
      <c r="C208" s="139">
        <v>200</v>
      </c>
      <c r="D208" s="22">
        <f t="shared" si="60"/>
        <v>50</v>
      </c>
      <c r="E208" s="139"/>
      <c r="F208" s="140"/>
      <c r="G208" s="139"/>
      <c r="H208" s="141"/>
      <c r="I208" s="141">
        <v>50</v>
      </c>
      <c r="J208" s="156"/>
      <c r="K208" s="156"/>
    </row>
    <row r="209" spans="1:11" s="55" customFormat="1" ht="15" customHeight="1" thickBot="1">
      <c r="A209" s="17" t="s">
        <v>122</v>
      </c>
      <c r="B209" s="75" t="s">
        <v>280</v>
      </c>
      <c r="C209" s="39">
        <v>350</v>
      </c>
      <c r="D209" s="22">
        <f t="shared" si="60"/>
        <v>321</v>
      </c>
      <c r="E209" s="39"/>
      <c r="F209" s="39"/>
      <c r="G209" s="39"/>
      <c r="H209" s="22"/>
      <c r="I209" s="39">
        <v>321</v>
      </c>
      <c r="J209" s="150"/>
      <c r="K209" s="150"/>
    </row>
    <row r="210" spans="1:11" s="55" customFormat="1" ht="15" customHeight="1" thickBot="1">
      <c r="A210" s="17" t="s">
        <v>123</v>
      </c>
      <c r="B210" s="75" t="s">
        <v>327</v>
      </c>
      <c r="C210" s="39">
        <v>350</v>
      </c>
      <c r="D210" s="22">
        <f t="shared" si="60"/>
        <v>150</v>
      </c>
      <c r="E210" s="39"/>
      <c r="F210" s="39"/>
      <c r="G210" s="39"/>
      <c r="H210" s="22"/>
      <c r="I210" s="39">
        <v>150</v>
      </c>
      <c r="J210" s="150"/>
      <c r="K210" s="150"/>
    </row>
    <row r="211" spans="1:11" s="55" customFormat="1" ht="15" customHeight="1" thickBot="1">
      <c r="A211" s="17" t="s">
        <v>124</v>
      </c>
      <c r="B211" s="75" t="s">
        <v>431</v>
      </c>
      <c r="C211" s="39">
        <v>350</v>
      </c>
      <c r="D211" s="22">
        <f t="shared" si="60"/>
        <v>118</v>
      </c>
      <c r="E211" s="39"/>
      <c r="F211" s="39"/>
      <c r="G211" s="39"/>
      <c r="H211" s="22"/>
      <c r="I211" s="39">
        <v>118</v>
      </c>
      <c r="J211" s="150"/>
      <c r="K211" s="150"/>
    </row>
    <row r="212" spans="1:11" s="55" customFormat="1" ht="13.5" customHeight="1">
      <c r="A212" s="16" t="s">
        <v>11</v>
      </c>
      <c r="B212" s="33" t="s">
        <v>12</v>
      </c>
      <c r="C212" s="38">
        <f>SUM(C214+C216+C218+C220+C222+C224+C226+C228+C230+C232)</f>
        <v>108367</v>
      </c>
      <c r="D212" s="38">
        <f t="shared" ref="D212:I213" si="61">SUM(D214+D216+D218+D220+D222+D224+D226+D228+D230+D232)</f>
        <v>10290</v>
      </c>
      <c r="E212" s="38">
        <f t="shared" si="61"/>
        <v>0</v>
      </c>
      <c r="F212" s="38">
        <f t="shared" si="61"/>
        <v>0</v>
      </c>
      <c r="G212" s="38">
        <f t="shared" si="61"/>
        <v>0</v>
      </c>
      <c r="H212" s="38">
        <f t="shared" si="61"/>
        <v>9725</v>
      </c>
      <c r="I212" s="38">
        <f t="shared" si="61"/>
        <v>565</v>
      </c>
      <c r="J212" s="150"/>
      <c r="K212" s="150"/>
    </row>
    <row r="213" spans="1:11" s="55" customFormat="1" ht="13.5" thickBot="1">
      <c r="A213" s="17"/>
      <c r="B213" s="34"/>
      <c r="C213" s="39">
        <f>SUM(C215+C217+C219+C221+C223+C225+C227+C229+C231+C233)</f>
        <v>71829</v>
      </c>
      <c r="D213" s="39">
        <f t="shared" si="61"/>
        <v>8950</v>
      </c>
      <c r="E213" s="39">
        <f t="shared" si="61"/>
        <v>0</v>
      </c>
      <c r="F213" s="39">
        <f t="shared" si="61"/>
        <v>0</v>
      </c>
      <c r="G213" s="39">
        <f t="shared" si="61"/>
        <v>0</v>
      </c>
      <c r="H213" s="39">
        <f t="shared" si="61"/>
        <v>8950</v>
      </c>
      <c r="I213" s="39">
        <f t="shared" si="61"/>
        <v>0</v>
      </c>
      <c r="J213" s="150"/>
      <c r="K213" s="150"/>
    </row>
    <row r="214" spans="1:11" s="76" customFormat="1" ht="13.5" customHeight="1">
      <c r="A214" s="50" t="s">
        <v>105</v>
      </c>
      <c r="B214" s="147" t="s">
        <v>376</v>
      </c>
      <c r="C214" s="74">
        <v>515</v>
      </c>
      <c r="D214" s="21">
        <f t="shared" ref="D214:D233" si="62">SUM(E214+F214+G214+H214+I214)</f>
        <v>515</v>
      </c>
      <c r="E214" s="40"/>
      <c r="F214" s="40"/>
      <c r="G214" s="40"/>
      <c r="H214" s="21">
        <v>515</v>
      </c>
      <c r="I214" s="40">
        <v>0</v>
      </c>
      <c r="J214" s="151"/>
      <c r="K214" s="151"/>
    </row>
    <row r="215" spans="1:11" s="76" customFormat="1" ht="13.5" thickBot="1">
      <c r="A215" s="51"/>
      <c r="B215" s="68"/>
      <c r="C215" s="69">
        <v>500</v>
      </c>
      <c r="D215" s="22">
        <f t="shared" si="62"/>
        <v>500</v>
      </c>
      <c r="E215" s="39"/>
      <c r="F215" s="39"/>
      <c r="G215" s="39"/>
      <c r="H215" s="22">
        <v>500</v>
      </c>
      <c r="I215" s="39">
        <v>0</v>
      </c>
      <c r="J215" s="151"/>
      <c r="K215" s="151"/>
    </row>
    <row r="216" spans="1:11" s="76" customFormat="1" ht="13.5" customHeight="1">
      <c r="A216" s="50" t="s">
        <v>42</v>
      </c>
      <c r="B216" s="77" t="s">
        <v>278</v>
      </c>
      <c r="C216" s="66">
        <v>3027</v>
      </c>
      <c r="D216" s="21">
        <f t="shared" si="62"/>
        <v>1043</v>
      </c>
      <c r="E216" s="40"/>
      <c r="F216" s="40"/>
      <c r="G216" s="40"/>
      <c r="H216" s="21">
        <v>833</v>
      </c>
      <c r="I216" s="40">
        <v>210</v>
      </c>
      <c r="J216" s="151"/>
      <c r="K216" s="151"/>
    </row>
    <row r="217" spans="1:11" s="76" customFormat="1" ht="13.5" thickBot="1">
      <c r="A217" s="51"/>
      <c r="B217" s="123" t="s">
        <v>286</v>
      </c>
      <c r="C217" s="69">
        <v>1724</v>
      </c>
      <c r="D217" s="22">
        <f t="shared" si="62"/>
        <v>800</v>
      </c>
      <c r="E217" s="39"/>
      <c r="F217" s="39"/>
      <c r="G217" s="39"/>
      <c r="H217" s="22">
        <v>800</v>
      </c>
      <c r="I217" s="39">
        <v>0</v>
      </c>
      <c r="J217" s="151"/>
      <c r="K217" s="151"/>
    </row>
    <row r="218" spans="1:11" s="76" customFormat="1" ht="13.5" customHeight="1">
      <c r="A218" s="50" t="s">
        <v>109</v>
      </c>
      <c r="B218" s="147" t="s">
        <v>373</v>
      </c>
      <c r="C218" s="74">
        <v>525</v>
      </c>
      <c r="D218" s="21">
        <f t="shared" si="62"/>
        <v>524</v>
      </c>
      <c r="E218" s="40"/>
      <c r="F218" s="40"/>
      <c r="G218" s="40"/>
      <c r="H218" s="21">
        <v>524</v>
      </c>
      <c r="I218" s="40"/>
      <c r="J218" s="151"/>
      <c r="K218" s="151"/>
    </row>
    <row r="219" spans="1:11" s="76" customFormat="1" ht="13.5" thickBot="1">
      <c r="A219" s="51"/>
      <c r="B219" s="68"/>
      <c r="C219" s="69">
        <v>500</v>
      </c>
      <c r="D219" s="22">
        <f t="shared" si="62"/>
        <v>500</v>
      </c>
      <c r="E219" s="39"/>
      <c r="F219" s="39"/>
      <c r="G219" s="39"/>
      <c r="H219" s="22">
        <v>500</v>
      </c>
      <c r="I219" s="39">
        <v>0</v>
      </c>
      <c r="J219" s="151"/>
      <c r="K219" s="151"/>
    </row>
    <row r="220" spans="1:11" s="55" customFormat="1" ht="25.5" customHeight="1">
      <c r="A220" s="50" t="s">
        <v>108</v>
      </c>
      <c r="B220" s="107" t="s">
        <v>303</v>
      </c>
      <c r="C220" s="38">
        <v>6711</v>
      </c>
      <c r="D220" s="21">
        <f t="shared" si="62"/>
        <v>3563</v>
      </c>
      <c r="E220" s="40"/>
      <c r="F220" s="40"/>
      <c r="G220" s="40"/>
      <c r="H220" s="21">
        <v>3563</v>
      </c>
      <c r="I220" s="40">
        <v>0</v>
      </c>
      <c r="J220" s="150"/>
      <c r="K220" s="150"/>
    </row>
    <row r="221" spans="1:11" s="55" customFormat="1" ht="13.5" thickBot="1">
      <c r="A221" s="51"/>
      <c r="B221" s="68" t="s">
        <v>304</v>
      </c>
      <c r="C221" s="39">
        <v>3948</v>
      </c>
      <c r="D221" s="22">
        <f t="shared" si="62"/>
        <v>3000</v>
      </c>
      <c r="E221" s="39"/>
      <c r="F221" s="39"/>
      <c r="G221" s="39"/>
      <c r="H221" s="22">
        <v>3000</v>
      </c>
      <c r="I221" s="39">
        <v>0</v>
      </c>
      <c r="J221" s="150"/>
      <c r="K221" s="150"/>
    </row>
    <row r="222" spans="1:11" s="76" customFormat="1" ht="13.5" customHeight="1">
      <c r="A222" s="50" t="s">
        <v>111</v>
      </c>
      <c r="B222" s="147" t="s">
        <v>374</v>
      </c>
      <c r="C222" s="74">
        <v>500</v>
      </c>
      <c r="D222" s="21">
        <f t="shared" si="62"/>
        <v>472</v>
      </c>
      <c r="E222" s="40"/>
      <c r="F222" s="40"/>
      <c r="G222" s="40"/>
      <c r="H222" s="21">
        <v>472</v>
      </c>
      <c r="I222" s="40">
        <v>0</v>
      </c>
      <c r="J222" s="151"/>
      <c r="K222" s="151"/>
    </row>
    <row r="223" spans="1:11" s="76" customFormat="1" ht="13.5" thickBot="1">
      <c r="A223" s="51"/>
      <c r="B223" s="68"/>
      <c r="C223" s="69">
        <v>450</v>
      </c>
      <c r="D223" s="22">
        <f t="shared" si="62"/>
        <v>450</v>
      </c>
      <c r="E223" s="39"/>
      <c r="F223" s="39"/>
      <c r="G223" s="39"/>
      <c r="H223" s="22">
        <v>450</v>
      </c>
      <c r="I223" s="39">
        <v>0</v>
      </c>
      <c r="J223" s="151"/>
      <c r="K223" s="151"/>
    </row>
    <row r="224" spans="1:11" s="55" customFormat="1" ht="16.5" customHeight="1">
      <c r="A224" s="50" t="s">
        <v>123</v>
      </c>
      <c r="B224" s="107" t="s">
        <v>244</v>
      </c>
      <c r="C224" s="38">
        <v>10988</v>
      </c>
      <c r="D224" s="21">
        <f t="shared" si="62"/>
        <v>3586</v>
      </c>
      <c r="E224" s="40"/>
      <c r="F224" s="40"/>
      <c r="G224" s="40"/>
      <c r="H224" s="21">
        <v>3576</v>
      </c>
      <c r="I224" s="40">
        <v>10</v>
      </c>
      <c r="J224" s="150"/>
      <c r="K224" s="150"/>
    </row>
    <row r="225" spans="1:11" s="55" customFormat="1" ht="13.5" thickBot="1">
      <c r="A225" s="51"/>
      <c r="B225" s="68" t="s">
        <v>357</v>
      </c>
      <c r="C225" s="39">
        <v>5730</v>
      </c>
      <c r="D225" s="22">
        <f t="shared" si="62"/>
        <v>3500</v>
      </c>
      <c r="E225" s="39"/>
      <c r="F225" s="39"/>
      <c r="G225" s="39"/>
      <c r="H225" s="22">
        <v>3500</v>
      </c>
      <c r="I225" s="39">
        <v>0</v>
      </c>
      <c r="J225" s="150"/>
      <c r="K225" s="150"/>
    </row>
    <row r="226" spans="1:11" s="55" customFormat="1" ht="16.5" customHeight="1">
      <c r="A226" s="50" t="s">
        <v>124</v>
      </c>
      <c r="B226" s="107" t="s">
        <v>342</v>
      </c>
      <c r="C226" s="38">
        <v>8394</v>
      </c>
      <c r="D226" s="21">
        <f t="shared" si="62"/>
        <v>10</v>
      </c>
      <c r="E226" s="40"/>
      <c r="F226" s="40"/>
      <c r="G226" s="40"/>
      <c r="H226" s="21"/>
      <c r="I226" s="40">
        <v>10</v>
      </c>
      <c r="J226" s="150"/>
      <c r="K226" s="150"/>
    </row>
    <row r="227" spans="1:11" s="55" customFormat="1" ht="13.5" thickBot="1">
      <c r="A227" s="51"/>
      <c r="B227" s="68" t="s">
        <v>343</v>
      </c>
      <c r="C227" s="39">
        <v>5969</v>
      </c>
      <c r="D227" s="22">
        <f t="shared" si="62"/>
        <v>0</v>
      </c>
      <c r="E227" s="39"/>
      <c r="F227" s="39"/>
      <c r="G227" s="39"/>
      <c r="H227" s="22"/>
      <c r="I227" s="39">
        <v>0</v>
      </c>
      <c r="J227" s="150"/>
      <c r="K227" s="150"/>
    </row>
    <row r="228" spans="1:11" s="55" customFormat="1" ht="16.5" customHeight="1">
      <c r="A228" s="50" t="s">
        <v>344</v>
      </c>
      <c r="B228" s="107" t="s">
        <v>345</v>
      </c>
      <c r="C228" s="38">
        <v>9439</v>
      </c>
      <c r="D228" s="21">
        <f t="shared" si="62"/>
        <v>10</v>
      </c>
      <c r="E228" s="40"/>
      <c r="F228" s="40"/>
      <c r="G228" s="40"/>
      <c r="H228" s="21"/>
      <c r="I228" s="40">
        <v>10</v>
      </c>
      <c r="J228" s="150"/>
      <c r="K228" s="150"/>
    </row>
    <row r="229" spans="1:11" s="55" customFormat="1" ht="13.5" thickBot="1">
      <c r="A229" s="51"/>
      <c r="B229" s="68" t="s">
        <v>346</v>
      </c>
      <c r="C229" s="39">
        <v>5733</v>
      </c>
      <c r="D229" s="22">
        <f t="shared" si="62"/>
        <v>0</v>
      </c>
      <c r="E229" s="39"/>
      <c r="F229" s="39"/>
      <c r="G229" s="39"/>
      <c r="H229" s="22"/>
      <c r="I229" s="39">
        <v>0</v>
      </c>
      <c r="J229" s="150"/>
      <c r="K229" s="150"/>
    </row>
    <row r="230" spans="1:11" s="55" customFormat="1" ht="13.5" customHeight="1">
      <c r="A230" s="50" t="s">
        <v>103</v>
      </c>
      <c r="B230" s="103" t="s">
        <v>240</v>
      </c>
      <c r="C230" s="38">
        <v>68018</v>
      </c>
      <c r="D230" s="21">
        <f t="shared" si="62"/>
        <v>325</v>
      </c>
      <c r="E230" s="40"/>
      <c r="F230" s="40"/>
      <c r="G230" s="40"/>
      <c r="H230" s="21"/>
      <c r="I230" s="40">
        <v>325</v>
      </c>
      <c r="J230" s="150"/>
      <c r="K230" s="150"/>
    </row>
    <row r="231" spans="1:11" s="55" customFormat="1" ht="13.5" thickBot="1">
      <c r="A231" s="51"/>
      <c r="B231" s="68" t="s">
        <v>442</v>
      </c>
      <c r="C231" s="39">
        <v>47075</v>
      </c>
      <c r="D231" s="22">
        <f t="shared" si="62"/>
        <v>0</v>
      </c>
      <c r="E231" s="39"/>
      <c r="F231" s="39"/>
      <c r="G231" s="39"/>
      <c r="H231" s="22"/>
      <c r="I231" s="39">
        <v>0</v>
      </c>
      <c r="J231" s="150"/>
      <c r="K231" s="150"/>
    </row>
    <row r="232" spans="1:11" s="76" customFormat="1" ht="13.5" customHeight="1">
      <c r="A232" s="50" t="s">
        <v>114</v>
      </c>
      <c r="B232" s="147" t="s">
        <v>375</v>
      </c>
      <c r="C232" s="74">
        <v>250</v>
      </c>
      <c r="D232" s="21">
        <f t="shared" si="62"/>
        <v>242</v>
      </c>
      <c r="E232" s="40"/>
      <c r="F232" s="40"/>
      <c r="G232" s="40"/>
      <c r="H232" s="21">
        <v>242</v>
      </c>
      <c r="I232" s="40">
        <v>0</v>
      </c>
      <c r="J232" s="151"/>
      <c r="K232" s="151"/>
    </row>
    <row r="233" spans="1:11" s="76" customFormat="1" ht="13.5" thickBot="1">
      <c r="A233" s="51"/>
      <c r="B233" s="68"/>
      <c r="C233" s="69">
        <v>200</v>
      </c>
      <c r="D233" s="22">
        <f t="shared" si="62"/>
        <v>200</v>
      </c>
      <c r="E233" s="39"/>
      <c r="F233" s="39"/>
      <c r="G233" s="39"/>
      <c r="H233" s="22">
        <v>200</v>
      </c>
      <c r="I233" s="39">
        <v>0</v>
      </c>
      <c r="J233" s="151"/>
      <c r="K233" s="151"/>
    </row>
    <row r="234" spans="1:11" s="55" customFormat="1" ht="13.5" customHeight="1">
      <c r="A234" s="27" t="s">
        <v>19</v>
      </c>
      <c r="B234" s="36" t="s">
        <v>73</v>
      </c>
      <c r="C234" s="40">
        <f t="shared" ref="C234:I235" si="63">SUM(C236+C275+C295)</f>
        <v>702874</v>
      </c>
      <c r="D234" s="40">
        <f t="shared" si="63"/>
        <v>182202</v>
      </c>
      <c r="E234" s="40">
        <f t="shared" si="63"/>
        <v>6679</v>
      </c>
      <c r="F234" s="100">
        <f t="shared" si="63"/>
        <v>14941</v>
      </c>
      <c r="G234" s="40">
        <f t="shared" si="63"/>
        <v>0</v>
      </c>
      <c r="H234" s="40">
        <f t="shared" si="63"/>
        <v>137137</v>
      </c>
      <c r="I234" s="40">
        <f t="shared" si="63"/>
        <v>23445</v>
      </c>
      <c r="J234" s="150"/>
      <c r="K234" s="150"/>
    </row>
    <row r="235" spans="1:11" s="55" customFormat="1" ht="13.5" thickBot="1">
      <c r="A235" s="17"/>
      <c r="B235" s="34" t="s">
        <v>59</v>
      </c>
      <c r="C235" s="39">
        <f t="shared" si="63"/>
        <v>385643</v>
      </c>
      <c r="D235" s="39">
        <f t="shared" si="63"/>
        <v>127337</v>
      </c>
      <c r="E235" s="39">
        <f t="shared" si="63"/>
        <v>1766</v>
      </c>
      <c r="F235" s="65">
        <f t="shared" si="63"/>
        <v>14941</v>
      </c>
      <c r="G235" s="39">
        <f t="shared" si="63"/>
        <v>0</v>
      </c>
      <c r="H235" s="39">
        <f t="shared" si="63"/>
        <v>99500</v>
      </c>
      <c r="I235" s="39">
        <f t="shared" si="63"/>
        <v>11130</v>
      </c>
      <c r="J235" s="150"/>
      <c r="K235" s="150"/>
    </row>
    <row r="236" spans="1:11" s="55" customFormat="1" ht="13.5" customHeight="1">
      <c r="A236" s="27"/>
      <c r="B236" s="36" t="s">
        <v>74</v>
      </c>
      <c r="C236" s="40">
        <f>SUM(C238)</f>
        <v>236866</v>
      </c>
      <c r="D236" s="40">
        <f t="shared" ref="D236:I237" si="64">SUM(D238)</f>
        <v>94288</v>
      </c>
      <c r="E236" s="40">
        <f t="shared" si="64"/>
        <v>0</v>
      </c>
      <c r="F236" s="40">
        <f t="shared" si="64"/>
        <v>14941</v>
      </c>
      <c r="G236" s="40">
        <f t="shared" si="64"/>
        <v>0</v>
      </c>
      <c r="H236" s="40">
        <f t="shared" si="64"/>
        <v>76707</v>
      </c>
      <c r="I236" s="40">
        <f t="shared" si="64"/>
        <v>2640</v>
      </c>
      <c r="J236" s="150"/>
      <c r="K236" s="150"/>
    </row>
    <row r="237" spans="1:11" s="55" customFormat="1" ht="13.5" thickBot="1">
      <c r="A237" s="17"/>
      <c r="B237" s="25"/>
      <c r="C237" s="39">
        <f>SUM(C239)</f>
        <v>163587</v>
      </c>
      <c r="D237" s="39">
        <f t="shared" si="64"/>
        <v>80041</v>
      </c>
      <c r="E237" s="39">
        <f t="shared" si="64"/>
        <v>0</v>
      </c>
      <c r="F237" s="39">
        <f t="shared" si="64"/>
        <v>14941</v>
      </c>
      <c r="G237" s="39">
        <f t="shared" si="64"/>
        <v>0</v>
      </c>
      <c r="H237" s="39">
        <f t="shared" si="64"/>
        <v>65100</v>
      </c>
      <c r="I237" s="39">
        <f t="shared" si="64"/>
        <v>0</v>
      </c>
      <c r="J237" s="150"/>
      <c r="K237" s="150"/>
    </row>
    <row r="238" spans="1:11" s="55" customFormat="1" ht="13.5" customHeight="1">
      <c r="A238" s="16" t="s">
        <v>15</v>
      </c>
      <c r="B238" s="33" t="s">
        <v>16</v>
      </c>
      <c r="C238" s="40">
        <f t="shared" ref="C238:I238" si="65">SUM(C240+C247)</f>
        <v>236866</v>
      </c>
      <c r="D238" s="21">
        <f t="shared" si="65"/>
        <v>94288</v>
      </c>
      <c r="E238" s="40">
        <f t="shared" si="65"/>
        <v>0</v>
      </c>
      <c r="F238" s="38">
        <f t="shared" si="65"/>
        <v>14941</v>
      </c>
      <c r="G238" s="40">
        <f t="shared" si="65"/>
        <v>0</v>
      </c>
      <c r="H238" s="21">
        <f t="shared" si="65"/>
        <v>76707</v>
      </c>
      <c r="I238" s="40">
        <f t="shared" si="65"/>
        <v>2640</v>
      </c>
      <c r="J238" s="150"/>
      <c r="K238" s="150"/>
    </row>
    <row r="239" spans="1:11" s="55" customFormat="1" ht="13.5" thickBot="1">
      <c r="A239" s="17"/>
      <c r="B239" s="34"/>
      <c r="C239" s="39">
        <f t="shared" ref="C239:I239" si="66">SUM(C248)</f>
        <v>163587</v>
      </c>
      <c r="D239" s="22">
        <f t="shared" si="66"/>
        <v>80041</v>
      </c>
      <c r="E239" s="39">
        <f t="shared" si="66"/>
        <v>0</v>
      </c>
      <c r="F239" s="39">
        <f t="shared" si="66"/>
        <v>14941</v>
      </c>
      <c r="G239" s="39">
        <f t="shared" si="66"/>
        <v>0</v>
      </c>
      <c r="H239" s="22">
        <f t="shared" si="66"/>
        <v>65100</v>
      </c>
      <c r="I239" s="39">
        <f t="shared" si="66"/>
        <v>0</v>
      </c>
      <c r="J239" s="150"/>
      <c r="K239" s="150"/>
    </row>
    <row r="240" spans="1:11" s="55" customFormat="1" ht="13.5" thickBot="1">
      <c r="A240" s="17" t="s">
        <v>7</v>
      </c>
      <c r="B240" s="34" t="s">
        <v>9</v>
      </c>
      <c r="C240" s="39">
        <f t="shared" ref="C240:I240" si="67">SUM(C241:C246)</f>
        <v>2050</v>
      </c>
      <c r="D240" s="39">
        <f t="shared" si="67"/>
        <v>1660</v>
      </c>
      <c r="E240" s="39">
        <f t="shared" si="67"/>
        <v>0</v>
      </c>
      <c r="F240" s="39">
        <f t="shared" si="67"/>
        <v>0</v>
      </c>
      <c r="G240" s="39">
        <f t="shared" si="67"/>
        <v>0</v>
      </c>
      <c r="H240" s="39">
        <f t="shared" si="67"/>
        <v>0</v>
      </c>
      <c r="I240" s="39">
        <f t="shared" si="67"/>
        <v>1660</v>
      </c>
      <c r="J240" s="150"/>
      <c r="K240" s="150"/>
    </row>
    <row r="241" spans="1:11" s="55" customFormat="1" ht="13.5" thickBot="1">
      <c r="A241" s="17" t="s">
        <v>43</v>
      </c>
      <c r="B241" s="25" t="s">
        <v>411</v>
      </c>
      <c r="C241" s="39">
        <v>300</v>
      </c>
      <c r="D241" s="22">
        <f t="shared" ref="D241:D246" si="68">SUM(E241+F241+G241+H241+I241)</f>
        <v>50</v>
      </c>
      <c r="E241" s="39"/>
      <c r="F241" s="39"/>
      <c r="G241" s="39"/>
      <c r="H241" s="22"/>
      <c r="I241" s="39">
        <v>50</v>
      </c>
      <c r="J241" s="150"/>
      <c r="K241" s="150"/>
    </row>
    <row r="242" spans="1:11" s="76" customFormat="1" ht="13.5" thickBot="1">
      <c r="A242" s="17" t="s">
        <v>50</v>
      </c>
      <c r="B242" s="25" t="s">
        <v>269</v>
      </c>
      <c r="C242" s="39">
        <v>350</v>
      </c>
      <c r="D242" s="22">
        <f t="shared" si="68"/>
        <v>340</v>
      </c>
      <c r="E242" s="39"/>
      <c r="F242" s="39"/>
      <c r="G242" s="39"/>
      <c r="H242" s="22"/>
      <c r="I242" s="39">
        <v>340</v>
      </c>
      <c r="J242" s="151"/>
      <c r="K242" s="151"/>
    </row>
    <row r="243" spans="1:11" s="76" customFormat="1" ht="13.5" thickBot="1">
      <c r="A243" s="17" t="s">
        <v>51</v>
      </c>
      <c r="B243" s="25" t="s">
        <v>270</v>
      </c>
      <c r="C243" s="39">
        <v>350</v>
      </c>
      <c r="D243" s="22">
        <f t="shared" si="68"/>
        <v>340</v>
      </c>
      <c r="E243" s="39"/>
      <c r="F243" s="39"/>
      <c r="G243" s="39"/>
      <c r="H243" s="22"/>
      <c r="I243" s="39">
        <v>340</v>
      </c>
      <c r="J243" s="151"/>
      <c r="K243" s="151"/>
    </row>
    <row r="244" spans="1:11" s="76" customFormat="1" ht="13.5" thickBot="1">
      <c r="A244" s="17" t="s">
        <v>52</v>
      </c>
      <c r="B244" s="25" t="s">
        <v>273</v>
      </c>
      <c r="C244" s="39">
        <v>350</v>
      </c>
      <c r="D244" s="22">
        <f t="shared" si="68"/>
        <v>250</v>
      </c>
      <c r="E244" s="39"/>
      <c r="F244" s="39"/>
      <c r="G244" s="39"/>
      <c r="H244" s="22"/>
      <c r="I244" s="39">
        <v>250</v>
      </c>
      <c r="J244" s="151"/>
      <c r="K244" s="151"/>
    </row>
    <row r="245" spans="1:11" s="76" customFormat="1" ht="13.5" thickBot="1">
      <c r="A245" s="17" t="s">
        <v>53</v>
      </c>
      <c r="B245" s="25" t="s">
        <v>272</v>
      </c>
      <c r="C245" s="39">
        <v>350</v>
      </c>
      <c r="D245" s="22">
        <f t="shared" si="68"/>
        <v>340</v>
      </c>
      <c r="E245" s="39"/>
      <c r="F245" s="39"/>
      <c r="G245" s="39"/>
      <c r="H245" s="22"/>
      <c r="I245" s="39">
        <v>340</v>
      </c>
      <c r="J245" s="151"/>
      <c r="K245" s="151"/>
    </row>
    <row r="246" spans="1:11" s="76" customFormat="1" ht="13.5" thickBot="1">
      <c r="A246" s="17" t="s">
        <v>84</v>
      </c>
      <c r="B246" s="25" t="s">
        <v>271</v>
      </c>
      <c r="C246" s="39">
        <v>350</v>
      </c>
      <c r="D246" s="22">
        <f t="shared" si="68"/>
        <v>340</v>
      </c>
      <c r="E246" s="39"/>
      <c r="F246" s="39"/>
      <c r="G246" s="39"/>
      <c r="H246" s="22"/>
      <c r="I246" s="39">
        <v>340</v>
      </c>
      <c r="J246" s="151"/>
      <c r="K246" s="151"/>
    </row>
    <row r="247" spans="1:11" s="54" customFormat="1" ht="13.5" customHeight="1">
      <c r="A247" s="16" t="s">
        <v>11</v>
      </c>
      <c r="B247" s="33" t="s">
        <v>12</v>
      </c>
      <c r="C247" s="40">
        <f>SUM(C249+C251+C253+C255+C257+C259+C261+C263+C265+C267+C269+C271+C273)</f>
        <v>234816</v>
      </c>
      <c r="D247" s="40">
        <f t="shared" ref="D247:I248" si="69">SUM(D249+D251+D253+D255+D257+D259+D261+D263+D265+D267+D269+D271+D273)</f>
        <v>92628</v>
      </c>
      <c r="E247" s="40">
        <f t="shared" si="69"/>
        <v>0</v>
      </c>
      <c r="F247" s="40">
        <f t="shared" si="69"/>
        <v>14941</v>
      </c>
      <c r="G247" s="40">
        <f t="shared" si="69"/>
        <v>0</v>
      </c>
      <c r="H247" s="40">
        <f t="shared" si="69"/>
        <v>76707</v>
      </c>
      <c r="I247" s="40">
        <f t="shared" si="69"/>
        <v>980</v>
      </c>
      <c r="J247" s="154"/>
      <c r="K247" s="154"/>
    </row>
    <row r="248" spans="1:11" s="54" customFormat="1" ht="14.25" customHeight="1" thickBot="1">
      <c r="A248" s="17"/>
      <c r="B248" s="34"/>
      <c r="C248" s="39">
        <f>SUM(C250+C252+C254+C256+C258+C260+C262+C264+C266+C268+C270+C272+C274)</f>
        <v>163587</v>
      </c>
      <c r="D248" s="39">
        <f t="shared" si="69"/>
        <v>80041</v>
      </c>
      <c r="E248" s="39">
        <f t="shared" si="69"/>
        <v>0</v>
      </c>
      <c r="F248" s="39">
        <f t="shared" si="69"/>
        <v>14941</v>
      </c>
      <c r="G248" s="39">
        <f t="shared" si="69"/>
        <v>0</v>
      </c>
      <c r="H248" s="39">
        <f t="shared" si="69"/>
        <v>65100</v>
      </c>
      <c r="I248" s="39">
        <f t="shared" si="69"/>
        <v>0</v>
      </c>
      <c r="J248" s="154"/>
      <c r="K248" s="154"/>
    </row>
    <row r="249" spans="1:11" s="86" customFormat="1" ht="13.5" customHeight="1">
      <c r="A249" s="27" t="s">
        <v>43</v>
      </c>
      <c r="B249" s="36" t="s">
        <v>321</v>
      </c>
      <c r="C249" s="40">
        <v>16500</v>
      </c>
      <c r="D249" s="21">
        <f t="shared" ref="D249:D264" si="70">SUM(E249+F249+G249+H249+I249)</f>
        <v>16423</v>
      </c>
      <c r="E249" s="40"/>
      <c r="F249" s="21">
        <v>7600</v>
      </c>
      <c r="G249" s="40"/>
      <c r="H249" s="21">
        <v>8823</v>
      </c>
      <c r="I249" s="40">
        <v>0</v>
      </c>
      <c r="J249" s="155"/>
      <c r="K249" s="155"/>
    </row>
    <row r="250" spans="1:11" s="86" customFormat="1" ht="14.25" customHeight="1" thickBot="1">
      <c r="A250" s="17"/>
      <c r="B250" s="53" t="s">
        <v>292</v>
      </c>
      <c r="C250" s="39">
        <v>15600</v>
      </c>
      <c r="D250" s="22">
        <f t="shared" si="70"/>
        <v>15600</v>
      </c>
      <c r="E250" s="39"/>
      <c r="F250" s="22">
        <v>7600</v>
      </c>
      <c r="G250" s="39"/>
      <c r="H250" s="22">
        <v>8000</v>
      </c>
      <c r="I250" s="39">
        <v>0</v>
      </c>
      <c r="J250" s="155"/>
      <c r="K250" s="155"/>
    </row>
    <row r="251" spans="1:11" s="86" customFormat="1" ht="13.5" customHeight="1">
      <c r="A251" s="27" t="s">
        <v>42</v>
      </c>
      <c r="B251" s="36" t="s">
        <v>137</v>
      </c>
      <c r="C251" s="40">
        <v>13241</v>
      </c>
      <c r="D251" s="21">
        <f t="shared" si="70"/>
        <v>8280</v>
      </c>
      <c r="E251" s="40"/>
      <c r="F251" s="21"/>
      <c r="G251" s="40"/>
      <c r="H251" s="21">
        <v>8280</v>
      </c>
      <c r="I251" s="40">
        <v>0</v>
      </c>
      <c r="J251" s="155"/>
      <c r="K251" s="155"/>
    </row>
    <row r="252" spans="1:11" s="86" customFormat="1" ht="14.25" customHeight="1" thickBot="1">
      <c r="A252" s="17"/>
      <c r="B252" s="53" t="s">
        <v>291</v>
      </c>
      <c r="C252" s="39">
        <v>10311</v>
      </c>
      <c r="D252" s="22">
        <f t="shared" si="70"/>
        <v>8000</v>
      </c>
      <c r="E252" s="39"/>
      <c r="F252" s="22"/>
      <c r="G252" s="39"/>
      <c r="H252" s="22">
        <v>8000</v>
      </c>
      <c r="I252" s="39">
        <v>0</v>
      </c>
      <c r="J252" s="155"/>
      <c r="K252" s="155"/>
    </row>
    <row r="253" spans="1:11" s="86" customFormat="1" ht="13.5" customHeight="1">
      <c r="A253" s="27" t="s">
        <v>44</v>
      </c>
      <c r="B253" s="36" t="s">
        <v>322</v>
      </c>
      <c r="C253" s="40">
        <v>13800</v>
      </c>
      <c r="D253" s="21">
        <f t="shared" si="70"/>
        <v>13800</v>
      </c>
      <c r="E253" s="40"/>
      <c r="F253" s="21">
        <v>6700</v>
      </c>
      <c r="G253" s="40"/>
      <c r="H253" s="21">
        <v>7100</v>
      </c>
      <c r="I253" s="40">
        <v>0</v>
      </c>
      <c r="J253" s="155"/>
      <c r="K253" s="155"/>
    </row>
    <row r="254" spans="1:11" s="86" customFormat="1" ht="15.75" customHeight="1" thickBot="1">
      <c r="A254" s="17"/>
      <c r="B254" s="53" t="s">
        <v>294</v>
      </c>
      <c r="C254" s="39">
        <v>13200</v>
      </c>
      <c r="D254" s="22">
        <f t="shared" si="70"/>
        <v>13200</v>
      </c>
      <c r="E254" s="39"/>
      <c r="F254" s="22">
        <v>6700</v>
      </c>
      <c r="G254" s="39"/>
      <c r="H254" s="22">
        <v>6500</v>
      </c>
      <c r="I254" s="39">
        <v>0</v>
      </c>
      <c r="J254" s="155"/>
      <c r="K254" s="155"/>
    </row>
    <row r="255" spans="1:11" s="86" customFormat="1" ht="13.5" customHeight="1">
      <c r="A255" s="27" t="s">
        <v>45</v>
      </c>
      <c r="B255" s="108" t="s">
        <v>195</v>
      </c>
      <c r="C255" s="40">
        <v>37284</v>
      </c>
      <c r="D255" s="21">
        <f t="shared" si="70"/>
        <v>25695</v>
      </c>
      <c r="E255" s="40"/>
      <c r="F255" s="40"/>
      <c r="G255" s="40"/>
      <c r="H255" s="114">
        <v>25175</v>
      </c>
      <c r="I255" s="40">
        <v>520</v>
      </c>
      <c r="J255" s="155"/>
      <c r="K255" s="155"/>
    </row>
    <row r="256" spans="1:11" s="86" customFormat="1" ht="52.5" customHeight="1" thickBot="1">
      <c r="A256" s="17"/>
      <c r="B256" s="53" t="s">
        <v>426</v>
      </c>
      <c r="C256" s="39">
        <v>21548</v>
      </c>
      <c r="D256" s="22">
        <f t="shared" si="70"/>
        <v>20000</v>
      </c>
      <c r="E256" s="39"/>
      <c r="F256" s="39"/>
      <c r="G256" s="39"/>
      <c r="H256" s="97">
        <v>20000</v>
      </c>
      <c r="I256" s="39">
        <v>0</v>
      </c>
      <c r="J256" s="155"/>
      <c r="K256" s="155"/>
    </row>
    <row r="257" spans="1:11" s="86" customFormat="1" ht="13.5" customHeight="1">
      <c r="A257" s="27" t="s">
        <v>46</v>
      </c>
      <c r="B257" s="108" t="s">
        <v>193</v>
      </c>
      <c r="C257" s="40">
        <v>27497</v>
      </c>
      <c r="D257" s="21">
        <f t="shared" si="70"/>
        <v>19391</v>
      </c>
      <c r="E257" s="40"/>
      <c r="F257" s="40"/>
      <c r="G257" s="40"/>
      <c r="H257" s="96">
        <v>18971</v>
      </c>
      <c r="I257" s="40">
        <v>420</v>
      </c>
      <c r="J257" s="155"/>
      <c r="K257" s="155"/>
    </row>
    <row r="258" spans="1:11" s="86" customFormat="1" ht="55.5" customHeight="1" thickBot="1">
      <c r="A258" s="17"/>
      <c r="B258" s="53" t="s">
        <v>425</v>
      </c>
      <c r="C258" s="39">
        <v>16008</v>
      </c>
      <c r="D258" s="22">
        <f t="shared" si="70"/>
        <v>15000</v>
      </c>
      <c r="E258" s="39"/>
      <c r="F258" s="39"/>
      <c r="G258" s="39"/>
      <c r="H258" s="97">
        <v>15000</v>
      </c>
      <c r="I258" s="39">
        <v>0</v>
      </c>
      <c r="J258" s="155"/>
      <c r="K258" s="155"/>
    </row>
    <row r="259" spans="1:11" s="86" customFormat="1" ht="13.5" customHeight="1">
      <c r="A259" s="27" t="s">
        <v>48</v>
      </c>
      <c r="B259" s="36" t="s">
        <v>142</v>
      </c>
      <c r="C259" s="40">
        <v>11619</v>
      </c>
      <c r="D259" s="21">
        <f t="shared" si="70"/>
        <v>2100</v>
      </c>
      <c r="E259" s="40"/>
      <c r="F259" s="40"/>
      <c r="G259" s="40"/>
      <c r="H259" s="96">
        <v>2100</v>
      </c>
      <c r="I259" s="40">
        <v>0</v>
      </c>
      <c r="J259" s="155"/>
      <c r="K259" s="155"/>
    </row>
    <row r="260" spans="1:11" s="86" customFormat="1" ht="14.25" customHeight="1" thickBot="1">
      <c r="A260" s="17"/>
      <c r="B260" s="53" t="s">
        <v>251</v>
      </c>
      <c r="C260" s="39">
        <v>10375</v>
      </c>
      <c r="D260" s="22">
        <f t="shared" si="70"/>
        <v>1800</v>
      </c>
      <c r="E260" s="39"/>
      <c r="F260" s="39"/>
      <c r="G260" s="39"/>
      <c r="H260" s="97">
        <v>1800</v>
      </c>
      <c r="I260" s="39">
        <v>0</v>
      </c>
      <c r="J260" s="155"/>
      <c r="K260" s="155"/>
    </row>
    <row r="261" spans="1:11" s="86" customFormat="1" ht="13.5" customHeight="1">
      <c r="A261" s="27" t="s">
        <v>49</v>
      </c>
      <c r="B261" s="36" t="s">
        <v>144</v>
      </c>
      <c r="C261" s="40">
        <v>7599</v>
      </c>
      <c r="D261" s="21">
        <f t="shared" si="70"/>
        <v>321</v>
      </c>
      <c r="E261" s="40"/>
      <c r="F261" s="40"/>
      <c r="G261" s="40"/>
      <c r="H261" s="127">
        <v>321</v>
      </c>
      <c r="I261" s="40">
        <v>0</v>
      </c>
      <c r="J261" s="155"/>
      <c r="K261" s="155"/>
    </row>
    <row r="262" spans="1:11" s="86" customFormat="1" ht="14.25" customHeight="1" thickBot="1">
      <c r="A262" s="17"/>
      <c r="B262" s="53" t="s">
        <v>252</v>
      </c>
      <c r="C262" s="39">
        <v>7088</v>
      </c>
      <c r="D262" s="22">
        <f t="shared" si="70"/>
        <v>300</v>
      </c>
      <c r="E262" s="39"/>
      <c r="F262" s="39"/>
      <c r="G262" s="39"/>
      <c r="H262" s="95">
        <v>300</v>
      </c>
      <c r="I262" s="39">
        <v>0</v>
      </c>
      <c r="J262" s="155"/>
      <c r="K262" s="155"/>
    </row>
    <row r="263" spans="1:11" s="86" customFormat="1" ht="13.5" customHeight="1">
      <c r="A263" s="27" t="s">
        <v>50</v>
      </c>
      <c r="B263" s="36" t="s">
        <v>320</v>
      </c>
      <c r="C263" s="40">
        <v>17333</v>
      </c>
      <c r="D263" s="21">
        <f t="shared" si="70"/>
        <v>4734</v>
      </c>
      <c r="E263" s="40"/>
      <c r="F263" s="40">
        <v>641</v>
      </c>
      <c r="G263" s="40"/>
      <c r="H263" s="21">
        <v>4093</v>
      </c>
      <c r="I263" s="40">
        <v>0</v>
      </c>
      <c r="J263" s="155"/>
      <c r="K263" s="155"/>
    </row>
    <row r="264" spans="1:11" s="86" customFormat="1" ht="14.25" customHeight="1" thickBot="1">
      <c r="A264" s="17"/>
      <c r="B264" s="53" t="s">
        <v>145</v>
      </c>
      <c r="C264" s="39">
        <v>12965</v>
      </c>
      <c r="D264" s="22">
        <f t="shared" si="70"/>
        <v>4641</v>
      </c>
      <c r="E264" s="39"/>
      <c r="F264" s="39">
        <v>641</v>
      </c>
      <c r="G264" s="39"/>
      <c r="H264" s="22">
        <v>4000</v>
      </c>
      <c r="I264" s="39">
        <v>0</v>
      </c>
      <c r="J264" s="155"/>
      <c r="K264" s="155"/>
    </row>
    <row r="265" spans="1:11" s="86" customFormat="1" ht="13.5" customHeight="1">
      <c r="A265" s="27" t="s">
        <v>52</v>
      </c>
      <c r="B265" s="36" t="s">
        <v>148</v>
      </c>
      <c r="C265" s="40">
        <v>16814</v>
      </c>
      <c r="D265" s="21">
        <f>SUM(E265+F265+G265+H265+I265)</f>
        <v>1844</v>
      </c>
      <c r="E265" s="40"/>
      <c r="F265" s="40"/>
      <c r="G265" s="40"/>
      <c r="H265" s="21">
        <v>1844</v>
      </c>
      <c r="I265" s="40">
        <v>0</v>
      </c>
      <c r="J265" s="155"/>
      <c r="K265" s="155"/>
    </row>
    <row r="266" spans="1:11" s="86" customFormat="1" ht="14.25" customHeight="1" thickBot="1">
      <c r="A266" s="17"/>
      <c r="B266" s="53" t="s">
        <v>257</v>
      </c>
      <c r="C266" s="39">
        <v>15811</v>
      </c>
      <c r="D266" s="22">
        <f>SUM(E266+F266+G266+H266+I266)</f>
        <v>1500</v>
      </c>
      <c r="E266" s="39"/>
      <c r="F266" s="39"/>
      <c r="G266" s="39"/>
      <c r="H266" s="22">
        <v>1500</v>
      </c>
      <c r="I266" s="39">
        <v>0</v>
      </c>
      <c r="J266" s="155"/>
      <c r="K266" s="155"/>
    </row>
    <row r="267" spans="1:11" s="54" customFormat="1" ht="13.5" customHeight="1">
      <c r="A267" s="27" t="s">
        <v>53</v>
      </c>
      <c r="B267" s="36" t="s">
        <v>313</v>
      </c>
      <c r="C267" s="40">
        <v>20382</v>
      </c>
      <c r="D267" s="21">
        <f t="shared" ref="D267:D274" si="71">SUM(E267+F267+G267+H267+I267)</f>
        <v>10</v>
      </c>
      <c r="E267" s="40"/>
      <c r="F267" s="40"/>
      <c r="G267" s="40"/>
      <c r="H267" s="21"/>
      <c r="I267" s="40">
        <v>10</v>
      </c>
      <c r="J267" s="154"/>
      <c r="K267" s="154"/>
    </row>
    <row r="268" spans="1:11" s="54" customFormat="1" ht="14.25" customHeight="1" thickBot="1">
      <c r="A268" s="17"/>
      <c r="B268" s="53" t="s">
        <v>437</v>
      </c>
      <c r="C268" s="39">
        <v>12423</v>
      </c>
      <c r="D268" s="22">
        <f t="shared" si="71"/>
        <v>0</v>
      </c>
      <c r="E268" s="39"/>
      <c r="F268" s="39"/>
      <c r="G268" s="39"/>
      <c r="H268" s="22"/>
      <c r="I268" s="39">
        <v>0</v>
      </c>
      <c r="J268" s="154"/>
      <c r="K268" s="154"/>
    </row>
    <row r="269" spans="1:11" s="54" customFormat="1" ht="13.5" customHeight="1">
      <c r="A269" s="27" t="s">
        <v>84</v>
      </c>
      <c r="B269" s="36" t="s">
        <v>314</v>
      </c>
      <c r="C269" s="40">
        <v>21312</v>
      </c>
      <c r="D269" s="21">
        <f t="shared" si="71"/>
        <v>10</v>
      </c>
      <c r="E269" s="40"/>
      <c r="F269" s="40"/>
      <c r="G269" s="40"/>
      <c r="H269" s="21"/>
      <c r="I269" s="40">
        <v>10</v>
      </c>
      <c r="J269" s="154"/>
      <c r="K269" s="154"/>
    </row>
    <row r="270" spans="1:11" s="54" customFormat="1" ht="14.25" customHeight="1" thickBot="1">
      <c r="A270" s="17"/>
      <c r="B270" s="53" t="s">
        <v>436</v>
      </c>
      <c r="C270" s="39">
        <v>12559</v>
      </c>
      <c r="D270" s="22">
        <f t="shared" si="71"/>
        <v>0</v>
      </c>
      <c r="E270" s="39"/>
      <c r="F270" s="39"/>
      <c r="G270" s="39"/>
      <c r="H270" s="22"/>
      <c r="I270" s="39">
        <v>0</v>
      </c>
      <c r="J270" s="154"/>
      <c r="K270" s="154"/>
    </row>
    <row r="271" spans="1:11" s="54" customFormat="1" ht="13.5" customHeight="1">
      <c r="A271" s="27" t="s">
        <v>54</v>
      </c>
      <c r="B271" s="36" t="s">
        <v>315</v>
      </c>
      <c r="C271" s="40">
        <v>15916</v>
      </c>
      <c r="D271" s="21">
        <f t="shared" si="71"/>
        <v>10</v>
      </c>
      <c r="E271" s="40"/>
      <c r="F271" s="40"/>
      <c r="G271" s="40"/>
      <c r="H271" s="21"/>
      <c r="I271" s="40">
        <v>10</v>
      </c>
      <c r="J271" s="154"/>
      <c r="K271" s="154"/>
    </row>
    <row r="272" spans="1:11" s="54" customFormat="1" ht="14.25" customHeight="1" thickBot="1">
      <c r="A272" s="17"/>
      <c r="B272" s="53" t="s">
        <v>316</v>
      </c>
      <c r="C272" s="39">
        <v>7984</v>
      </c>
      <c r="D272" s="22">
        <f t="shared" si="71"/>
        <v>0</v>
      </c>
      <c r="E272" s="39"/>
      <c r="F272" s="39"/>
      <c r="G272" s="39"/>
      <c r="H272" s="22"/>
      <c r="I272" s="39">
        <v>0</v>
      </c>
      <c r="J272" s="154"/>
      <c r="K272" s="154"/>
    </row>
    <row r="273" spans="1:11" s="54" customFormat="1" ht="13.5" customHeight="1">
      <c r="A273" s="27" t="s">
        <v>58</v>
      </c>
      <c r="B273" s="36" t="s">
        <v>271</v>
      </c>
      <c r="C273" s="40">
        <v>15519</v>
      </c>
      <c r="D273" s="21">
        <f t="shared" si="71"/>
        <v>10</v>
      </c>
      <c r="E273" s="40"/>
      <c r="F273" s="40"/>
      <c r="G273" s="40"/>
      <c r="H273" s="21"/>
      <c r="I273" s="40">
        <v>10</v>
      </c>
      <c r="J273" s="154"/>
      <c r="K273" s="154"/>
    </row>
    <row r="274" spans="1:11" s="54" customFormat="1" ht="14.25" customHeight="1" thickBot="1">
      <c r="A274" s="17"/>
      <c r="B274" s="53" t="s">
        <v>317</v>
      </c>
      <c r="C274" s="39">
        <v>7715</v>
      </c>
      <c r="D274" s="22">
        <f t="shared" si="71"/>
        <v>0</v>
      </c>
      <c r="E274" s="39"/>
      <c r="F274" s="39"/>
      <c r="G274" s="39"/>
      <c r="H274" s="22"/>
      <c r="I274" s="39">
        <v>0</v>
      </c>
      <c r="J274" s="154"/>
      <c r="K274" s="154"/>
    </row>
    <row r="275" spans="1:11" s="55" customFormat="1" ht="13.5" customHeight="1">
      <c r="A275" s="27"/>
      <c r="B275" s="36" t="s">
        <v>75</v>
      </c>
      <c r="C275" s="40">
        <f t="shared" ref="C275:I276" si="72">SUM(C277+C283)</f>
        <v>30384</v>
      </c>
      <c r="D275" s="40">
        <f t="shared" si="72"/>
        <v>12070</v>
      </c>
      <c r="E275" s="40">
        <f t="shared" si="72"/>
        <v>0</v>
      </c>
      <c r="F275" s="40">
        <f t="shared" si="72"/>
        <v>0</v>
      </c>
      <c r="G275" s="40">
        <f t="shared" si="72"/>
        <v>0</v>
      </c>
      <c r="H275" s="40">
        <f t="shared" si="72"/>
        <v>0</v>
      </c>
      <c r="I275" s="40">
        <f t="shared" si="72"/>
        <v>12070</v>
      </c>
      <c r="J275" s="150"/>
      <c r="K275" s="150"/>
    </row>
    <row r="276" spans="1:11" s="55" customFormat="1" ht="13.5" thickBot="1">
      <c r="A276" s="17"/>
      <c r="B276" s="25"/>
      <c r="C276" s="39">
        <f t="shared" si="72"/>
        <v>24852</v>
      </c>
      <c r="D276" s="39">
        <f t="shared" si="72"/>
        <v>10600</v>
      </c>
      <c r="E276" s="39">
        <f t="shared" si="72"/>
        <v>0</v>
      </c>
      <c r="F276" s="39">
        <f t="shared" si="72"/>
        <v>0</v>
      </c>
      <c r="G276" s="39">
        <f t="shared" si="72"/>
        <v>0</v>
      </c>
      <c r="H276" s="39">
        <f t="shared" si="72"/>
        <v>0</v>
      </c>
      <c r="I276" s="39">
        <f t="shared" si="72"/>
        <v>10600</v>
      </c>
      <c r="J276" s="150"/>
      <c r="K276" s="150"/>
    </row>
    <row r="277" spans="1:11" s="55" customFormat="1" ht="12.75">
      <c r="A277" s="27" t="s">
        <v>14</v>
      </c>
      <c r="B277" s="12" t="s">
        <v>113</v>
      </c>
      <c r="C277" s="40">
        <f>SUM(C279+C281)</f>
        <v>11873</v>
      </c>
      <c r="D277" s="40">
        <f t="shared" ref="D277:I278" si="73">SUM(D279+D281)</f>
        <v>3005</v>
      </c>
      <c r="E277" s="40">
        <f t="shared" si="73"/>
        <v>0</v>
      </c>
      <c r="F277" s="40">
        <f t="shared" si="73"/>
        <v>0</v>
      </c>
      <c r="G277" s="40">
        <f t="shared" si="73"/>
        <v>0</v>
      </c>
      <c r="H277" s="40">
        <f t="shared" si="73"/>
        <v>0</v>
      </c>
      <c r="I277" s="40">
        <f t="shared" si="73"/>
        <v>3005</v>
      </c>
      <c r="J277" s="150"/>
      <c r="K277" s="150"/>
    </row>
    <row r="278" spans="1:11" s="55" customFormat="1" ht="13.5" thickBot="1">
      <c r="A278" s="17"/>
      <c r="B278" s="34"/>
      <c r="C278" s="39">
        <f>SUM(C280+C282)</f>
        <v>8747</v>
      </c>
      <c r="D278" s="39">
        <f t="shared" si="73"/>
        <v>2500</v>
      </c>
      <c r="E278" s="39">
        <f t="shared" si="73"/>
        <v>0</v>
      </c>
      <c r="F278" s="39">
        <f t="shared" si="73"/>
        <v>0</v>
      </c>
      <c r="G278" s="39">
        <f t="shared" si="73"/>
        <v>0</v>
      </c>
      <c r="H278" s="39">
        <f t="shared" si="73"/>
        <v>0</v>
      </c>
      <c r="I278" s="39">
        <f t="shared" si="73"/>
        <v>2500</v>
      </c>
      <c r="J278" s="150"/>
      <c r="K278" s="150"/>
    </row>
    <row r="279" spans="1:11" s="92" customFormat="1" ht="14.25" customHeight="1">
      <c r="A279" s="88" t="s">
        <v>43</v>
      </c>
      <c r="B279" s="128" t="s">
        <v>215</v>
      </c>
      <c r="C279" s="89">
        <v>5926</v>
      </c>
      <c r="D279" s="90">
        <f t="shared" ref="D279:D282" si="74">SUM(E279+F279+G279+H279+I279)</f>
        <v>5</v>
      </c>
      <c r="E279" s="91"/>
      <c r="F279" s="91"/>
      <c r="G279" s="91"/>
      <c r="H279" s="90"/>
      <c r="I279" s="91">
        <v>5</v>
      </c>
      <c r="J279" s="157"/>
      <c r="K279" s="157"/>
    </row>
    <row r="280" spans="1:11" s="92" customFormat="1" ht="13.5" thickBot="1">
      <c r="A280" s="93"/>
      <c r="B280" s="53" t="s">
        <v>337</v>
      </c>
      <c r="C280" s="94">
        <v>3429</v>
      </c>
      <c r="D280" s="95">
        <f t="shared" si="74"/>
        <v>0</v>
      </c>
      <c r="E280" s="94"/>
      <c r="F280" s="94"/>
      <c r="G280" s="94"/>
      <c r="H280" s="95"/>
      <c r="I280" s="94">
        <v>0</v>
      </c>
      <c r="J280" s="157"/>
      <c r="K280" s="157"/>
    </row>
    <row r="281" spans="1:11" s="117" customFormat="1" ht="14.25" customHeight="1">
      <c r="A281" s="88" t="s">
        <v>42</v>
      </c>
      <c r="B281" s="128" t="s">
        <v>179</v>
      </c>
      <c r="C281" s="89">
        <v>5947</v>
      </c>
      <c r="D281" s="90">
        <f t="shared" si="74"/>
        <v>3000</v>
      </c>
      <c r="E281" s="91"/>
      <c r="F281" s="91"/>
      <c r="G281" s="91"/>
      <c r="H281" s="90"/>
      <c r="I281" s="91">
        <v>3000</v>
      </c>
      <c r="J281" s="158"/>
      <c r="K281" s="158"/>
    </row>
    <row r="282" spans="1:11" s="117" customFormat="1" ht="13.5" thickBot="1">
      <c r="A282" s="93"/>
      <c r="B282" s="53" t="s">
        <v>260</v>
      </c>
      <c r="C282" s="94">
        <v>5318</v>
      </c>
      <c r="D282" s="95">
        <f t="shared" si="74"/>
        <v>2500</v>
      </c>
      <c r="E282" s="94"/>
      <c r="F282" s="94"/>
      <c r="G282" s="94"/>
      <c r="H282" s="95"/>
      <c r="I282" s="94">
        <v>2500</v>
      </c>
      <c r="J282" s="158"/>
      <c r="K282" s="158"/>
    </row>
    <row r="283" spans="1:11" s="55" customFormat="1" ht="13.5" customHeight="1">
      <c r="A283" s="16" t="s">
        <v>15</v>
      </c>
      <c r="B283" s="33" t="s">
        <v>16</v>
      </c>
      <c r="C283" s="40">
        <f t="shared" ref="C283:I283" si="75">SUM(C285+C289)</f>
        <v>18511</v>
      </c>
      <c r="D283" s="40">
        <f t="shared" si="75"/>
        <v>9065</v>
      </c>
      <c r="E283" s="40">
        <f t="shared" si="75"/>
        <v>0</v>
      </c>
      <c r="F283" s="40">
        <f t="shared" si="75"/>
        <v>0</v>
      </c>
      <c r="G283" s="40">
        <f t="shared" si="75"/>
        <v>0</v>
      </c>
      <c r="H283" s="40">
        <f t="shared" si="75"/>
        <v>0</v>
      </c>
      <c r="I283" s="40">
        <f t="shared" si="75"/>
        <v>9065</v>
      </c>
      <c r="J283" s="150"/>
      <c r="K283" s="150"/>
    </row>
    <row r="284" spans="1:11" s="55" customFormat="1" ht="13.5" thickBot="1">
      <c r="A284" s="17"/>
      <c r="B284" s="34"/>
      <c r="C284" s="39">
        <f>SUM(C290)</f>
        <v>16105</v>
      </c>
      <c r="D284" s="39">
        <f t="shared" ref="D284:I284" si="76">SUM(D290)</f>
        <v>8100</v>
      </c>
      <c r="E284" s="39">
        <f t="shared" si="76"/>
        <v>0</v>
      </c>
      <c r="F284" s="39">
        <f t="shared" si="76"/>
        <v>0</v>
      </c>
      <c r="G284" s="39">
        <f t="shared" si="76"/>
        <v>0</v>
      </c>
      <c r="H284" s="39">
        <f t="shared" si="76"/>
        <v>0</v>
      </c>
      <c r="I284" s="39">
        <f t="shared" si="76"/>
        <v>8100</v>
      </c>
      <c r="J284" s="150"/>
      <c r="K284" s="150"/>
    </row>
    <row r="285" spans="1:11" s="55" customFormat="1" ht="13.5" thickBot="1">
      <c r="A285" s="17" t="s">
        <v>7</v>
      </c>
      <c r="B285" s="34" t="s">
        <v>9</v>
      </c>
      <c r="C285" s="39">
        <f>SUM(C286:C288)</f>
        <v>600</v>
      </c>
      <c r="D285" s="39">
        <f t="shared" ref="D285:I285" si="77">SUM(D286:D288)</f>
        <v>465</v>
      </c>
      <c r="E285" s="39">
        <f t="shared" si="77"/>
        <v>0</v>
      </c>
      <c r="F285" s="39">
        <f t="shared" si="77"/>
        <v>0</v>
      </c>
      <c r="G285" s="39">
        <f t="shared" si="77"/>
        <v>0</v>
      </c>
      <c r="H285" s="39">
        <f t="shared" si="77"/>
        <v>0</v>
      </c>
      <c r="I285" s="39">
        <f t="shared" si="77"/>
        <v>465</v>
      </c>
      <c r="J285" s="150"/>
      <c r="K285" s="150"/>
    </row>
    <row r="286" spans="1:11" s="55" customFormat="1" ht="13.5" thickBot="1">
      <c r="A286" s="17" t="s">
        <v>43</v>
      </c>
      <c r="B286" s="34" t="s">
        <v>416</v>
      </c>
      <c r="C286" s="39">
        <v>100</v>
      </c>
      <c r="D286" s="22">
        <f t="shared" ref="D286:D287" si="78">SUM(E286+F286+G286+H286+I286)</f>
        <v>100</v>
      </c>
      <c r="E286" s="39"/>
      <c r="F286" s="39"/>
      <c r="G286" s="39"/>
      <c r="H286" s="22"/>
      <c r="I286" s="39">
        <v>100</v>
      </c>
      <c r="J286" s="150"/>
      <c r="K286" s="150"/>
    </row>
    <row r="287" spans="1:11" s="55" customFormat="1" ht="13.5" thickBot="1">
      <c r="A287" s="17" t="s">
        <v>42</v>
      </c>
      <c r="B287" s="34" t="s">
        <v>417</v>
      </c>
      <c r="C287" s="39">
        <v>300</v>
      </c>
      <c r="D287" s="22">
        <f t="shared" si="78"/>
        <v>300</v>
      </c>
      <c r="E287" s="39"/>
      <c r="F287" s="39"/>
      <c r="G287" s="39"/>
      <c r="H287" s="22"/>
      <c r="I287" s="39">
        <v>300</v>
      </c>
      <c r="J287" s="150"/>
      <c r="K287" s="150"/>
    </row>
    <row r="288" spans="1:11" s="76" customFormat="1" ht="13.5" thickBot="1">
      <c r="A288" s="17" t="s">
        <v>46</v>
      </c>
      <c r="B288" s="25" t="s">
        <v>215</v>
      </c>
      <c r="C288" s="39">
        <v>200</v>
      </c>
      <c r="D288" s="22">
        <f>SUM(E288+F288+G288+H288+I288)</f>
        <v>65</v>
      </c>
      <c r="E288" s="39"/>
      <c r="F288" s="39"/>
      <c r="G288" s="39"/>
      <c r="H288" s="22"/>
      <c r="I288" s="39">
        <v>65</v>
      </c>
      <c r="J288" s="151"/>
      <c r="K288" s="151"/>
    </row>
    <row r="289" spans="1:11" s="54" customFormat="1" ht="13.5" customHeight="1">
      <c r="A289" s="16" t="s">
        <v>11</v>
      </c>
      <c r="B289" s="33" t="s">
        <v>12</v>
      </c>
      <c r="C289" s="40">
        <f>SUM(C291+C293)</f>
        <v>17911</v>
      </c>
      <c r="D289" s="40">
        <f t="shared" ref="D289:I290" si="79">SUM(D291+D293)</f>
        <v>8600</v>
      </c>
      <c r="E289" s="40">
        <f t="shared" si="79"/>
        <v>0</v>
      </c>
      <c r="F289" s="40">
        <f t="shared" si="79"/>
        <v>0</v>
      </c>
      <c r="G289" s="40">
        <f t="shared" si="79"/>
        <v>0</v>
      </c>
      <c r="H289" s="40">
        <f t="shared" si="79"/>
        <v>0</v>
      </c>
      <c r="I289" s="40">
        <f t="shared" si="79"/>
        <v>8600</v>
      </c>
      <c r="J289" s="154"/>
      <c r="K289" s="154"/>
    </row>
    <row r="290" spans="1:11" s="54" customFormat="1" ht="14.25" customHeight="1" thickBot="1">
      <c r="A290" s="17"/>
      <c r="B290" s="34"/>
      <c r="C290" s="39">
        <f>SUM(C292+C294)</f>
        <v>16105</v>
      </c>
      <c r="D290" s="39">
        <f t="shared" si="79"/>
        <v>8100</v>
      </c>
      <c r="E290" s="39">
        <f t="shared" si="79"/>
        <v>0</v>
      </c>
      <c r="F290" s="39">
        <f t="shared" si="79"/>
        <v>0</v>
      </c>
      <c r="G290" s="39">
        <f t="shared" si="79"/>
        <v>0</v>
      </c>
      <c r="H290" s="39">
        <f t="shared" si="79"/>
        <v>0</v>
      </c>
      <c r="I290" s="39">
        <f t="shared" si="79"/>
        <v>8100</v>
      </c>
      <c r="J290" s="154"/>
      <c r="K290" s="154"/>
    </row>
    <row r="291" spans="1:11" s="86" customFormat="1" ht="14.25" customHeight="1">
      <c r="A291" s="27" t="s">
        <v>42</v>
      </c>
      <c r="B291" s="36" t="s">
        <v>119</v>
      </c>
      <c r="C291" s="40">
        <v>14911</v>
      </c>
      <c r="D291" s="21">
        <f t="shared" ref="D291:D294" si="80">SUM(E291+F291+G291+H291+I291)</f>
        <v>6400</v>
      </c>
      <c r="E291" s="40"/>
      <c r="F291" s="40"/>
      <c r="G291" s="40"/>
      <c r="H291" s="21"/>
      <c r="I291" s="40">
        <v>6400</v>
      </c>
      <c r="J291" s="155"/>
      <c r="K291" s="155"/>
    </row>
    <row r="292" spans="1:11" s="86" customFormat="1" ht="14.25" customHeight="1" thickBot="1">
      <c r="A292" s="17"/>
      <c r="B292" s="53" t="s">
        <v>117</v>
      </c>
      <c r="C292" s="39">
        <v>13605</v>
      </c>
      <c r="D292" s="22">
        <f t="shared" si="80"/>
        <v>6100</v>
      </c>
      <c r="E292" s="39"/>
      <c r="F292" s="39"/>
      <c r="G292" s="39"/>
      <c r="H292" s="22"/>
      <c r="I292" s="39">
        <v>6100</v>
      </c>
      <c r="J292" s="155"/>
      <c r="K292" s="155"/>
    </row>
    <row r="293" spans="1:11" s="86" customFormat="1" ht="14.25" customHeight="1">
      <c r="A293" s="27" t="s">
        <v>44</v>
      </c>
      <c r="B293" s="36" t="s">
        <v>161</v>
      </c>
      <c r="C293" s="40">
        <v>3000</v>
      </c>
      <c r="D293" s="21">
        <f t="shared" si="80"/>
        <v>2200</v>
      </c>
      <c r="E293" s="40"/>
      <c r="F293" s="40"/>
      <c r="G293" s="40"/>
      <c r="H293" s="21"/>
      <c r="I293" s="40">
        <v>2200</v>
      </c>
      <c r="J293" s="155"/>
      <c r="K293" s="155"/>
    </row>
    <row r="294" spans="1:11" s="86" customFormat="1" ht="14.25" customHeight="1" thickBot="1">
      <c r="A294" s="17"/>
      <c r="B294" s="53" t="s">
        <v>162</v>
      </c>
      <c r="C294" s="39">
        <v>2500</v>
      </c>
      <c r="D294" s="22">
        <f t="shared" si="80"/>
        <v>2000</v>
      </c>
      <c r="E294" s="39"/>
      <c r="F294" s="39"/>
      <c r="G294" s="39"/>
      <c r="H294" s="22"/>
      <c r="I294" s="39">
        <v>2000</v>
      </c>
      <c r="J294" s="155"/>
      <c r="K294" s="155"/>
    </row>
    <row r="295" spans="1:11" s="55" customFormat="1" ht="13.5" customHeight="1">
      <c r="A295" s="27"/>
      <c r="B295" s="36" t="s">
        <v>76</v>
      </c>
      <c r="C295" s="40">
        <f>SUM(C297+C301)</f>
        <v>435624</v>
      </c>
      <c r="D295" s="40">
        <f t="shared" ref="D295:I296" si="81">SUM(D297+D301)</f>
        <v>75844</v>
      </c>
      <c r="E295" s="40">
        <f t="shared" si="81"/>
        <v>6679</v>
      </c>
      <c r="F295" s="40">
        <f t="shared" si="81"/>
        <v>0</v>
      </c>
      <c r="G295" s="40">
        <f t="shared" si="81"/>
        <v>0</v>
      </c>
      <c r="H295" s="40">
        <f t="shared" si="81"/>
        <v>60430</v>
      </c>
      <c r="I295" s="40">
        <f t="shared" si="81"/>
        <v>8735</v>
      </c>
      <c r="J295" s="150"/>
      <c r="K295" s="150"/>
    </row>
    <row r="296" spans="1:11" s="55" customFormat="1" ht="13.5" thickBot="1">
      <c r="A296" s="17"/>
      <c r="B296" s="25"/>
      <c r="C296" s="39">
        <f>SUM(C298+C302)</f>
        <v>197204</v>
      </c>
      <c r="D296" s="39">
        <f t="shared" si="81"/>
        <v>36696</v>
      </c>
      <c r="E296" s="39">
        <f t="shared" si="81"/>
        <v>1766</v>
      </c>
      <c r="F296" s="39">
        <f t="shared" si="81"/>
        <v>0</v>
      </c>
      <c r="G296" s="39">
        <f t="shared" si="81"/>
        <v>0</v>
      </c>
      <c r="H296" s="39">
        <f t="shared" si="81"/>
        <v>34400</v>
      </c>
      <c r="I296" s="39">
        <f t="shared" si="81"/>
        <v>530</v>
      </c>
      <c r="J296" s="150"/>
      <c r="K296" s="150"/>
    </row>
    <row r="297" spans="1:11" s="55" customFormat="1" ht="12.75">
      <c r="A297" s="27" t="s">
        <v>14</v>
      </c>
      <c r="B297" s="12" t="s">
        <v>113</v>
      </c>
      <c r="C297" s="40">
        <f>SUM(C299)</f>
        <v>700</v>
      </c>
      <c r="D297" s="40">
        <f t="shared" ref="D297:I298" si="82">SUM(D299)</f>
        <v>700</v>
      </c>
      <c r="E297" s="40">
        <f t="shared" si="82"/>
        <v>700</v>
      </c>
      <c r="F297" s="40">
        <f t="shared" si="82"/>
        <v>0</v>
      </c>
      <c r="G297" s="40">
        <f t="shared" si="82"/>
        <v>0</v>
      </c>
      <c r="H297" s="40">
        <f t="shared" si="82"/>
        <v>0</v>
      </c>
      <c r="I297" s="40">
        <f t="shared" si="82"/>
        <v>0</v>
      </c>
      <c r="J297" s="150"/>
      <c r="K297" s="150"/>
    </row>
    <row r="298" spans="1:11" s="55" customFormat="1" ht="13.5" thickBot="1">
      <c r="A298" s="17"/>
      <c r="B298" s="12"/>
      <c r="C298" s="39">
        <f>SUM(C300)</f>
        <v>700</v>
      </c>
      <c r="D298" s="39">
        <f t="shared" si="82"/>
        <v>700</v>
      </c>
      <c r="E298" s="39">
        <f t="shared" si="82"/>
        <v>700</v>
      </c>
      <c r="F298" s="39">
        <f t="shared" si="82"/>
        <v>0</v>
      </c>
      <c r="G298" s="39">
        <f t="shared" si="82"/>
        <v>0</v>
      </c>
      <c r="H298" s="39">
        <f t="shared" si="82"/>
        <v>0</v>
      </c>
      <c r="I298" s="39">
        <f t="shared" si="82"/>
        <v>0</v>
      </c>
      <c r="J298" s="150"/>
      <c r="K298" s="150"/>
    </row>
    <row r="299" spans="1:11" s="117" customFormat="1" ht="14.25" customHeight="1">
      <c r="A299" s="109" t="s">
        <v>43</v>
      </c>
      <c r="B299" s="67" t="s">
        <v>386</v>
      </c>
      <c r="C299" s="110">
        <v>700</v>
      </c>
      <c r="D299" s="90">
        <f t="shared" ref="D299:D300" si="83">SUM(E299+F299+G299+H299+I299)</f>
        <v>700</v>
      </c>
      <c r="E299" s="91">
        <v>700</v>
      </c>
      <c r="F299" s="91"/>
      <c r="G299" s="91"/>
      <c r="H299" s="90"/>
      <c r="I299" s="91">
        <v>0</v>
      </c>
      <c r="J299" s="158"/>
      <c r="K299" s="158"/>
    </row>
    <row r="300" spans="1:11" s="117" customFormat="1" ht="13.5" thickBot="1">
      <c r="A300" s="111"/>
      <c r="B300" s="68"/>
      <c r="C300" s="112">
        <v>700</v>
      </c>
      <c r="D300" s="95">
        <f t="shared" si="83"/>
        <v>700</v>
      </c>
      <c r="E300" s="94">
        <v>700</v>
      </c>
      <c r="F300" s="94"/>
      <c r="G300" s="94"/>
      <c r="H300" s="95"/>
      <c r="I300" s="94">
        <v>0</v>
      </c>
      <c r="J300" s="158"/>
      <c r="K300" s="158"/>
    </row>
    <row r="301" spans="1:11" s="55" customFormat="1" ht="13.5" customHeight="1">
      <c r="A301" s="16" t="s">
        <v>15</v>
      </c>
      <c r="B301" s="33" t="s">
        <v>16</v>
      </c>
      <c r="C301" s="38">
        <f t="shared" ref="C301:I301" si="84">SUM(C303+C311+C317+C353)</f>
        <v>434924</v>
      </c>
      <c r="D301" s="38">
        <f t="shared" si="84"/>
        <v>75144</v>
      </c>
      <c r="E301" s="38">
        <f t="shared" si="84"/>
        <v>5979</v>
      </c>
      <c r="F301" s="38">
        <f t="shared" si="84"/>
        <v>0</v>
      </c>
      <c r="G301" s="38">
        <f t="shared" si="84"/>
        <v>0</v>
      </c>
      <c r="H301" s="38">
        <f t="shared" si="84"/>
        <v>60430</v>
      </c>
      <c r="I301" s="38">
        <f t="shared" si="84"/>
        <v>8735</v>
      </c>
      <c r="J301" s="150"/>
      <c r="K301" s="150"/>
    </row>
    <row r="302" spans="1:11" s="55" customFormat="1" ht="13.5" thickBot="1">
      <c r="A302" s="17"/>
      <c r="B302" s="34"/>
      <c r="C302" s="39">
        <f>SUM(C354)</f>
        <v>196504</v>
      </c>
      <c r="D302" s="39">
        <f t="shared" ref="D302:I302" si="85">SUM(D354)</f>
        <v>35996</v>
      </c>
      <c r="E302" s="39">
        <f t="shared" si="85"/>
        <v>1066</v>
      </c>
      <c r="F302" s="39">
        <f t="shared" si="85"/>
        <v>0</v>
      </c>
      <c r="G302" s="39">
        <f t="shared" si="85"/>
        <v>0</v>
      </c>
      <c r="H302" s="39">
        <f t="shared" si="85"/>
        <v>34400</v>
      </c>
      <c r="I302" s="39">
        <f t="shared" si="85"/>
        <v>530</v>
      </c>
      <c r="J302" s="150"/>
      <c r="K302" s="150"/>
    </row>
    <row r="303" spans="1:11" s="55" customFormat="1" ht="13.5" thickBot="1">
      <c r="A303" s="17" t="s">
        <v>4</v>
      </c>
      <c r="B303" s="34" t="s">
        <v>5</v>
      </c>
      <c r="C303" s="39">
        <f t="shared" ref="C303:I303" si="86">SUM(C304:C310)</f>
        <v>39770</v>
      </c>
      <c r="D303" s="39">
        <f t="shared" si="86"/>
        <v>294</v>
      </c>
      <c r="E303" s="39">
        <f t="shared" si="86"/>
        <v>0</v>
      </c>
      <c r="F303" s="39">
        <f t="shared" si="86"/>
        <v>0</v>
      </c>
      <c r="G303" s="39">
        <f t="shared" si="86"/>
        <v>0</v>
      </c>
      <c r="H303" s="39">
        <f t="shared" si="86"/>
        <v>0</v>
      </c>
      <c r="I303" s="39">
        <f t="shared" si="86"/>
        <v>294</v>
      </c>
      <c r="J303" s="150"/>
      <c r="K303" s="150"/>
    </row>
    <row r="304" spans="1:11" s="55" customFormat="1" ht="13.5" thickBot="1">
      <c r="A304" s="17" t="s">
        <v>43</v>
      </c>
      <c r="B304" s="34" t="s">
        <v>339</v>
      </c>
      <c r="C304" s="39">
        <v>70</v>
      </c>
      <c r="D304" s="22">
        <f t="shared" ref="D304:D306" si="87">SUM(E304+F304+G304+H304+I304)</f>
        <v>70</v>
      </c>
      <c r="E304" s="39"/>
      <c r="F304" s="39"/>
      <c r="G304" s="39"/>
      <c r="H304" s="22"/>
      <c r="I304" s="39">
        <v>70</v>
      </c>
      <c r="J304" s="150"/>
      <c r="K304" s="150"/>
    </row>
    <row r="305" spans="1:11" s="76" customFormat="1" ht="13.5" thickBot="1">
      <c r="A305" s="17" t="s">
        <v>42</v>
      </c>
      <c r="B305" s="34" t="s">
        <v>378</v>
      </c>
      <c r="C305" s="39">
        <v>10000</v>
      </c>
      <c r="D305" s="22">
        <f t="shared" si="87"/>
        <v>10</v>
      </c>
      <c r="E305" s="39"/>
      <c r="F305" s="39"/>
      <c r="G305" s="39"/>
      <c r="H305" s="22"/>
      <c r="I305" s="39">
        <v>10</v>
      </c>
      <c r="J305" s="151"/>
      <c r="K305" s="151"/>
    </row>
    <row r="306" spans="1:11" s="76" customFormat="1" ht="13.5" thickBot="1">
      <c r="A306" s="17" t="s">
        <v>44</v>
      </c>
      <c r="B306" s="34" t="s">
        <v>379</v>
      </c>
      <c r="C306" s="39">
        <v>200</v>
      </c>
      <c r="D306" s="22">
        <f t="shared" si="87"/>
        <v>10</v>
      </c>
      <c r="E306" s="39"/>
      <c r="F306" s="39"/>
      <c r="G306" s="39"/>
      <c r="H306" s="22"/>
      <c r="I306" s="39">
        <v>10</v>
      </c>
      <c r="J306" s="151"/>
      <c r="K306" s="151"/>
    </row>
    <row r="307" spans="1:11" s="76" customFormat="1" ht="13.5" thickBot="1">
      <c r="A307" s="17" t="s">
        <v>45</v>
      </c>
      <c r="B307" s="34" t="s">
        <v>217</v>
      </c>
      <c r="C307" s="39">
        <v>25000</v>
      </c>
      <c r="D307" s="22">
        <f>SUM(E307+F307+G307+H307+I307)</f>
        <v>10</v>
      </c>
      <c r="E307" s="39"/>
      <c r="F307" s="39"/>
      <c r="G307" s="39"/>
      <c r="H307" s="22"/>
      <c r="I307" s="39">
        <v>10</v>
      </c>
      <c r="J307" s="151"/>
      <c r="K307" s="151"/>
    </row>
    <row r="308" spans="1:11" s="76" customFormat="1" ht="13.5" thickBot="1">
      <c r="A308" s="17" t="s">
        <v>46</v>
      </c>
      <c r="B308" s="34" t="s">
        <v>406</v>
      </c>
      <c r="C308" s="39">
        <v>1000</v>
      </c>
      <c r="D308" s="22">
        <f t="shared" ref="D308:D310" si="88">SUM(E308+F308+G308+H308+I308)</f>
        <v>93</v>
      </c>
      <c r="E308" s="39"/>
      <c r="F308" s="39"/>
      <c r="G308" s="39"/>
      <c r="H308" s="22"/>
      <c r="I308" s="39">
        <v>93</v>
      </c>
      <c r="J308" s="151"/>
      <c r="K308" s="151"/>
    </row>
    <row r="309" spans="1:11" s="76" customFormat="1" ht="13.5" thickBot="1">
      <c r="A309" s="17" t="s">
        <v>47</v>
      </c>
      <c r="B309" s="34" t="s">
        <v>407</v>
      </c>
      <c r="C309" s="39">
        <v>2000</v>
      </c>
      <c r="D309" s="22">
        <f t="shared" si="88"/>
        <v>10</v>
      </c>
      <c r="E309" s="39"/>
      <c r="F309" s="39"/>
      <c r="G309" s="39"/>
      <c r="H309" s="22"/>
      <c r="I309" s="39">
        <v>10</v>
      </c>
      <c r="J309" s="151"/>
      <c r="K309" s="151"/>
    </row>
    <row r="310" spans="1:11" s="76" customFormat="1" ht="13.5" thickBot="1">
      <c r="A310" s="17" t="s">
        <v>60</v>
      </c>
      <c r="B310" s="34" t="s">
        <v>338</v>
      </c>
      <c r="C310" s="39">
        <v>1500</v>
      </c>
      <c r="D310" s="22">
        <f t="shared" si="88"/>
        <v>91</v>
      </c>
      <c r="E310" s="39"/>
      <c r="F310" s="39"/>
      <c r="G310" s="39"/>
      <c r="H310" s="22"/>
      <c r="I310" s="39">
        <v>91</v>
      </c>
      <c r="J310" s="151"/>
      <c r="K310" s="151"/>
    </row>
    <row r="311" spans="1:11" s="54" customFormat="1" ht="13.5" thickBot="1">
      <c r="A311" s="17" t="s">
        <v>6</v>
      </c>
      <c r="B311" s="25" t="s">
        <v>62</v>
      </c>
      <c r="C311" s="39">
        <f>SUM(C312:C316)</f>
        <v>35480</v>
      </c>
      <c r="D311" s="39">
        <f t="shared" ref="D311:I311" si="89">SUM(D312:D316)</f>
        <v>7499</v>
      </c>
      <c r="E311" s="39">
        <f t="shared" si="89"/>
        <v>4583</v>
      </c>
      <c r="F311" s="39">
        <f t="shared" si="89"/>
        <v>0</v>
      </c>
      <c r="G311" s="39">
        <f t="shared" si="89"/>
        <v>0</v>
      </c>
      <c r="H311" s="39">
        <f t="shared" si="89"/>
        <v>0</v>
      </c>
      <c r="I311" s="39">
        <f t="shared" si="89"/>
        <v>2916</v>
      </c>
      <c r="J311" s="154"/>
      <c r="K311" s="154"/>
    </row>
    <row r="312" spans="1:11" s="76" customFormat="1" ht="13.5" thickBot="1">
      <c r="A312" s="17" t="s">
        <v>43</v>
      </c>
      <c r="B312" s="34" t="s">
        <v>102</v>
      </c>
      <c r="C312" s="39">
        <v>5000</v>
      </c>
      <c r="D312" s="22">
        <f t="shared" ref="D312" si="90">SUM(E312+F312+G312+H312+I312)</f>
        <v>4583</v>
      </c>
      <c r="E312" s="39">
        <v>4583</v>
      </c>
      <c r="F312" s="39"/>
      <c r="G312" s="39"/>
      <c r="H312" s="22"/>
      <c r="I312" s="39">
        <v>0</v>
      </c>
      <c r="J312" s="151"/>
      <c r="K312" s="151"/>
    </row>
    <row r="313" spans="1:11" s="76" customFormat="1" ht="13.5" thickBot="1">
      <c r="A313" s="17" t="s">
        <v>42</v>
      </c>
      <c r="B313" s="25" t="s">
        <v>116</v>
      </c>
      <c r="C313" s="39">
        <v>30000</v>
      </c>
      <c r="D313" s="22">
        <f>SUM(E313+F313+G313+H313+I313)</f>
        <v>2436</v>
      </c>
      <c r="E313" s="39"/>
      <c r="F313" s="39"/>
      <c r="G313" s="39"/>
      <c r="H313" s="22"/>
      <c r="I313" s="39">
        <v>2436</v>
      </c>
      <c r="J313" s="151"/>
      <c r="K313" s="151"/>
    </row>
    <row r="314" spans="1:11" s="76" customFormat="1" ht="13.5" thickBot="1">
      <c r="A314" s="17" t="s">
        <v>44</v>
      </c>
      <c r="B314" s="25" t="s">
        <v>408</v>
      </c>
      <c r="C314" s="39">
        <v>70</v>
      </c>
      <c r="D314" s="22">
        <f>SUM(E314+F314+G314+H314+I314)</f>
        <v>70</v>
      </c>
      <c r="E314" s="39"/>
      <c r="F314" s="39"/>
      <c r="G314" s="39"/>
      <c r="H314" s="22"/>
      <c r="I314" s="39">
        <v>70</v>
      </c>
      <c r="J314" s="151"/>
      <c r="K314" s="151"/>
    </row>
    <row r="315" spans="1:11" s="76" customFormat="1" ht="13.5" thickBot="1">
      <c r="A315" s="17" t="s">
        <v>45</v>
      </c>
      <c r="B315" s="25" t="s">
        <v>392</v>
      </c>
      <c r="C315" s="39">
        <v>110</v>
      </c>
      <c r="D315" s="22">
        <f>SUM(E315+F315+G315+H315+I315)</f>
        <v>110</v>
      </c>
      <c r="E315" s="39"/>
      <c r="F315" s="39"/>
      <c r="G315" s="39"/>
      <c r="H315" s="22"/>
      <c r="I315" s="39">
        <v>110</v>
      </c>
      <c r="J315" s="151"/>
      <c r="K315" s="151"/>
    </row>
    <row r="316" spans="1:11" s="76" customFormat="1" ht="13.5" thickBot="1">
      <c r="A316" s="17" t="s">
        <v>46</v>
      </c>
      <c r="B316" s="25" t="s">
        <v>393</v>
      </c>
      <c r="C316" s="39">
        <v>300</v>
      </c>
      <c r="D316" s="22">
        <f>SUM(E316+F316+G316+H316+I316)</f>
        <v>300</v>
      </c>
      <c r="E316" s="39"/>
      <c r="F316" s="39"/>
      <c r="G316" s="39"/>
      <c r="H316" s="22"/>
      <c r="I316" s="39">
        <v>300</v>
      </c>
      <c r="J316" s="151"/>
      <c r="K316" s="151"/>
    </row>
    <row r="317" spans="1:11" s="55" customFormat="1" ht="13.5" thickBot="1">
      <c r="A317" s="17" t="s">
        <v>7</v>
      </c>
      <c r="B317" s="34" t="s">
        <v>9</v>
      </c>
      <c r="C317" s="39">
        <f>SUM(C318:C352)</f>
        <v>37445</v>
      </c>
      <c r="D317" s="39">
        <f t="shared" ref="D317:I317" si="91">SUM(D318:D352)</f>
        <v>24379</v>
      </c>
      <c r="E317" s="39">
        <f t="shared" si="91"/>
        <v>330</v>
      </c>
      <c r="F317" s="39">
        <f t="shared" si="91"/>
        <v>0</v>
      </c>
      <c r="G317" s="39">
        <f t="shared" si="91"/>
        <v>0</v>
      </c>
      <c r="H317" s="39">
        <f t="shared" si="91"/>
        <v>19170</v>
      </c>
      <c r="I317" s="39">
        <f t="shared" si="91"/>
        <v>4879</v>
      </c>
      <c r="J317" s="150"/>
      <c r="K317" s="150"/>
    </row>
    <row r="318" spans="1:11" s="76" customFormat="1" ht="13.5" thickBot="1">
      <c r="A318" s="17" t="s">
        <v>43</v>
      </c>
      <c r="B318" s="34" t="s">
        <v>387</v>
      </c>
      <c r="C318" s="39">
        <v>60</v>
      </c>
      <c r="D318" s="22">
        <f t="shared" ref="D318:D328" si="92">SUM(E318+F318+G318+H318+I318)</f>
        <v>60</v>
      </c>
      <c r="E318" s="39">
        <v>60</v>
      </c>
      <c r="F318" s="39"/>
      <c r="G318" s="39"/>
      <c r="H318" s="22"/>
      <c r="I318" s="39">
        <v>0</v>
      </c>
      <c r="J318" s="151"/>
      <c r="K318" s="151"/>
    </row>
    <row r="319" spans="1:11" s="76" customFormat="1" ht="13.5" thickBot="1">
      <c r="A319" s="17" t="s">
        <v>42</v>
      </c>
      <c r="B319" s="34" t="s">
        <v>403</v>
      </c>
      <c r="C319" s="39">
        <v>300</v>
      </c>
      <c r="D319" s="22">
        <f t="shared" si="92"/>
        <v>200</v>
      </c>
      <c r="E319" s="39"/>
      <c r="F319" s="39"/>
      <c r="G319" s="39"/>
      <c r="H319" s="22"/>
      <c r="I319" s="39">
        <v>200</v>
      </c>
      <c r="J319" s="151"/>
      <c r="K319" s="151"/>
    </row>
    <row r="320" spans="1:11" s="54" customFormat="1" ht="13.5" thickBot="1">
      <c r="A320" s="19" t="s">
        <v>44</v>
      </c>
      <c r="B320" s="64" t="s">
        <v>415</v>
      </c>
      <c r="C320" s="39">
        <v>200</v>
      </c>
      <c r="D320" s="23">
        <f>SUM(E320+F320+G320+H320+I320)</f>
        <v>50</v>
      </c>
      <c r="E320" s="43"/>
      <c r="F320" s="43"/>
      <c r="G320" s="43"/>
      <c r="H320" s="23"/>
      <c r="I320" s="43">
        <v>50</v>
      </c>
      <c r="J320" s="154"/>
      <c r="K320" s="154"/>
    </row>
    <row r="321" spans="1:11" s="54" customFormat="1" ht="13.5" thickBot="1">
      <c r="A321" s="19" t="s">
        <v>45</v>
      </c>
      <c r="B321" s="64" t="s">
        <v>430</v>
      </c>
      <c r="C321" s="39">
        <v>400</v>
      </c>
      <c r="D321" s="23">
        <f>SUM(E321+F321+G321+H321+I321)</f>
        <v>275</v>
      </c>
      <c r="E321" s="43"/>
      <c r="F321" s="43"/>
      <c r="G321" s="43"/>
      <c r="H321" s="23"/>
      <c r="I321" s="43">
        <v>275</v>
      </c>
      <c r="J321" s="154"/>
      <c r="K321" s="154"/>
    </row>
    <row r="322" spans="1:11" s="54" customFormat="1" ht="13.5" thickBot="1">
      <c r="A322" s="19" t="s">
        <v>46</v>
      </c>
      <c r="B322" s="64" t="s">
        <v>432</v>
      </c>
      <c r="C322" s="39">
        <v>110</v>
      </c>
      <c r="D322" s="23">
        <f>SUM(E322+F322+G322+H322+I322)</f>
        <v>25</v>
      </c>
      <c r="E322" s="43"/>
      <c r="F322" s="43"/>
      <c r="G322" s="43"/>
      <c r="H322" s="23"/>
      <c r="I322" s="43">
        <v>25</v>
      </c>
      <c r="J322" s="154"/>
      <c r="K322" s="154"/>
    </row>
    <row r="323" spans="1:11" s="54" customFormat="1" ht="13.5" thickBot="1">
      <c r="A323" s="19" t="s">
        <v>47</v>
      </c>
      <c r="B323" s="64" t="s">
        <v>433</v>
      </c>
      <c r="C323" s="39">
        <v>270</v>
      </c>
      <c r="D323" s="23">
        <f>SUM(E323+F323+G323+H323+I323)</f>
        <v>270</v>
      </c>
      <c r="E323" s="43">
        <v>270</v>
      </c>
      <c r="F323" s="43"/>
      <c r="G323" s="43"/>
      <c r="H323" s="23"/>
      <c r="I323" s="43">
        <v>0</v>
      </c>
      <c r="J323" s="154"/>
      <c r="K323" s="154"/>
    </row>
    <row r="324" spans="1:11" s="76" customFormat="1" ht="13.5" thickBot="1">
      <c r="A324" s="19" t="s">
        <v>49</v>
      </c>
      <c r="B324" s="85" t="s">
        <v>177</v>
      </c>
      <c r="C324" s="43">
        <v>66</v>
      </c>
      <c r="D324" s="23">
        <f t="shared" si="92"/>
        <v>30</v>
      </c>
      <c r="E324" s="43"/>
      <c r="F324" s="43"/>
      <c r="G324" s="43"/>
      <c r="H324" s="23"/>
      <c r="I324" s="43">
        <v>30</v>
      </c>
      <c r="J324" s="151"/>
      <c r="K324" s="151"/>
    </row>
    <row r="325" spans="1:11" s="76" customFormat="1" ht="13.5" thickBot="1">
      <c r="A325" s="19" t="s">
        <v>50</v>
      </c>
      <c r="B325" s="35" t="s">
        <v>414</v>
      </c>
      <c r="C325" s="43">
        <v>550</v>
      </c>
      <c r="D325" s="23">
        <f>SUM(E325+F325+G325+H325+I325)</f>
        <v>380</v>
      </c>
      <c r="E325" s="43"/>
      <c r="F325" s="43"/>
      <c r="G325" s="43"/>
      <c r="H325" s="23"/>
      <c r="I325" s="43">
        <v>380</v>
      </c>
      <c r="J325" s="151"/>
      <c r="K325" s="151"/>
    </row>
    <row r="326" spans="1:11" s="55" customFormat="1" ht="13.5" thickBot="1">
      <c r="A326" s="19" t="s">
        <v>51</v>
      </c>
      <c r="B326" s="35" t="s">
        <v>307</v>
      </c>
      <c r="C326" s="43">
        <v>350</v>
      </c>
      <c r="D326" s="23">
        <f t="shared" ref="D326" si="93">SUM(E326+F326+G326+H326+I326)</f>
        <v>1</v>
      </c>
      <c r="E326" s="43"/>
      <c r="F326" s="43"/>
      <c r="G326" s="43"/>
      <c r="H326" s="23"/>
      <c r="I326" s="43">
        <v>1</v>
      </c>
      <c r="J326" s="150"/>
      <c r="K326" s="150"/>
    </row>
    <row r="327" spans="1:11" s="86" customFormat="1" ht="13.5" thickBot="1">
      <c r="A327" s="19" t="s">
        <v>52</v>
      </c>
      <c r="B327" s="64" t="s">
        <v>136</v>
      </c>
      <c r="C327" s="39">
        <v>400</v>
      </c>
      <c r="D327" s="23">
        <f t="shared" si="92"/>
        <v>75</v>
      </c>
      <c r="E327" s="43"/>
      <c r="F327" s="43"/>
      <c r="G327" s="43"/>
      <c r="H327" s="23"/>
      <c r="I327" s="43">
        <v>75</v>
      </c>
      <c r="J327" s="155"/>
      <c r="K327" s="155"/>
    </row>
    <row r="328" spans="1:11" s="76" customFormat="1" ht="13.5" thickBot="1">
      <c r="A328" s="19" t="s">
        <v>53</v>
      </c>
      <c r="B328" s="35" t="s">
        <v>202</v>
      </c>
      <c r="C328" s="43">
        <v>650</v>
      </c>
      <c r="D328" s="23">
        <f t="shared" si="92"/>
        <v>215</v>
      </c>
      <c r="E328" s="43"/>
      <c r="F328" s="43"/>
      <c r="G328" s="43"/>
      <c r="H328" s="23"/>
      <c r="I328" s="43">
        <v>215</v>
      </c>
      <c r="J328" s="151"/>
      <c r="K328" s="151"/>
    </row>
    <row r="329" spans="1:11" s="86" customFormat="1" ht="13.5" thickBot="1">
      <c r="A329" s="19" t="s">
        <v>60</v>
      </c>
      <c r="B329" s="64" t="s">
        <v>394</v>
      </c>
      <c r="C329" s="39">
        <v>350</v>
      </c>
      <c r="D329" s="23">
        <f>SUM(E329+F329+G329+H329+I329)</f>
        <v>50</v>
      </c>
      <c r="E329" s="43"/>
      <c r="F329" s="43"/>
      <c r="G329" s="43"/>
      <c r="H329" s="23"/>
      <c r="I329" s="43">
        <v>50</v>
      </c>
      <c r="J329" s="155"/>
      <c r="K329" s="155"/>
    </row>
    <row r="330" spans="1:11" s="76" customFormat="1" ht="13.5" thickBot="1">
      <c r="A330" s="17" t="s">
        <v>61</v>
      </c>
      <c r="B330" s="34" t="s">
        <v>221</v>
      </c>
      <c r="C330" s="39">
        <v>1300</v>
      </c>
      <c r="D330" s="22">
        <f t="shared" ref="D330:D346" si="94">SUM(E330+F330+G330+H330+I330)</f>
        <v>350</v>
      </c>
      <c r="E330" s="39"/>
      <c r="F330" s="39"/>
      <c r="G330" s="39"/>
      <c r="H330" s="22"/>
      <c r="I330" s="39">
        <v>350</v>
      </c>
      <c r="J330" s="151"/>
      <c r="K330" s="151"/>
    </row>
    <row r="331" spans="1:11" s="76" customFormat="1" ht="13.5" thickBot="1">
      <c r="A331" s="19" t="s">
        <v>63</v>
      </c>
      <c r="B331" s="35" t="s">
        <v>173</v>
      </c>
      <c r="C331" s="43">
        <v>600</v>
      </c>
      <c r="D331" s="23">
        <f t="shared" si="94"/>
        <v>290</v>
      </c>
      <c r="E331" s="43"/>
      <c r="F331" s="43"/>
      <c r="G331" s="43"/>
      <c r="H331" s="23"/>
      <c r="I331" s="43">
        <v>290</v>
      </c>
      <c r="J331" s="151"/>
      <c r="K331" s="151"/>
    </row>
    <row r="332" spans="1:11" s="76" customFormat="1" ht="13.5" thickBot="1">
      <c r="A332" s="19" t="s">
        <v>64</v>
      </c>
      <c r="B332" s="125" t="s">
        <v>329</v>
      </c>
      <c r="C332" s="43">
        <v>350</v>
      </c>
      <c r="D332" s="23">
        <f t="shared" si="94"/>
        <v>274</v>
      </c>
      <c r="E332" s="43"/>
      <c r="F332" s="43"/>
      <c r="G332" s="43"/>
      <c r="H332" s="23"/>
      <c r="I332" s="43">
        <v>274</v>
      </c>
      <c r="J332" s="151"/>
      <c r="K332" s="151"/>
    </row>
    <row r="333" spans="1:11" s="86" customFormat="1" ht="13.5" thickBot="1">
      <c r="A333" s="19" t="s">
        <v>89</v>
      </c>
      <c r="B333" s="5" t="s">
        <v>207</v>
      </c>
      <c r="C333" s="39">
        <v>700</v>
      </c>
      <c r="D333" s="23">
        <f t="shared" si="94"/>
        <v>650</v>
      </c>
      <c r="E333" s="84"/>
      <c r="F333" s="43"/>
      <c r="G333" s="43"/>
      <c r="H333" s="23"/>
      <c r="I333" s="43">
        <v>650</v>
      </c>
      <c r="J333" s="155"/>
      <c r="K333" s="155"/>
    </row>
    <row r="334" spans="1:11" s="76" customFormat="1" ht="13.5" thickBot="1">
      <c r="A334" s="19" t="s">
        <v>91</v>
      </c>
      <c r="B334" s="35" t="s">
        <v>220</v>
      </c>
      <c r="C334" s="43">
        <v>450</v>
      </c>
      <c r="D334" s="23">
        <f t="shared" si="94"/>
        <v>250</v>
      </c>
      <c r="E334" s="43"/>
      <c r="F334" s="43"/>
      <c r="G334" s="43"/>
      <c r="H334" s="23"/>
      <c r="I334" s="43">
        <v>250</v>
      </c>
      <c r="J334" s="151"/>
      <c r="K334" s="151"/>
    </row>
    <row r="335" spans="1:11" s="86" customFormat="1" ht="13.5" thickBot="1">
      <c r="A335" s="19" t="s">
        <v>92</v>
      </c>
      <c r="B335" s="85" t="s">
        <v>395</v>
      </c>
      <c r="C335" s="39">
        <v>400</v>
      </c>
      <c r="D335" s="23">
        <f t="shared" si="94"/>
        <v>397</v>
      </c>
      <c r="E335" s="84"/>
      <c r="F335" s="43"/>
      <c r="G335" s="43"/>
      <c r="H335" s="23"/>
      <c r="I335" s="43">
        <v>397</v>
      </c>
      <c r="J335" s="155"/>
      <c r="K335" s="155"/>
    </row>
    <row r="336" spans="1:11" s="54" customFormat="1" ht="13.5" thickBot="1">
      <c r="A336" s="19" t="s">
        <v>126</v>
      </c>
      <c r="B336" s="85" t="s">
        <v>443</v>
      </c>
      <c r="C336" s="39">
        <v>327</v>
      </c>
      <c r="D336" s="23">
        <f t="shared" ref="D336" si="95">SUM(E336+F336+G336+H336+I336)</f>
        <v>10</v>
      </c>
      <c r="E336" s="84"/>
      <c r="F336" s="43"/>
      <c r="G336" s="43"/>
      <c r="H336" s="23"/>
      <c r="I336" s="43">
        <v>10</v>
      </c>
      <c r="J336" s="154"/>
      <c r="K336" s="154"/>
    </row>
    <row r="337" spans="1:13" s="76" customFormat="1" ht="13.5" thickBot="1">
      <c r="A337" s="19" t="s">
        <v>93</v>
      </c>
      <c r="B337" s="85" t="s">
        <v>218</v>
      </c>
      <c r="C337" s="43">
        <v>300</v>
      </c>
      <c r="D337" s="23">
        <f t="shared" si="94"/>
        <v>300</v>
      </c>
      <c r="E337" s="43"/>
      <c r="F337" s="43"/>
      <c r="G337" s="43"/>
      <c r="H337" s="23"/>
      <c r="I337" s="43">
        <v>300</v>
      </c>
      <c r="J337" s="151"/>
      <c r="K337" s="151"/>
    </row>
    <row r="338" spans="1:13" s="76" customFormat="1" ht="13.5" thickBot="1">
      <c r="A338" s="19" t="s">
        <v>94</v>
      </c>
      <c r="B338" s="85" t="s">
        <v>219</v>
      </c>
      <c r="C338" s="43">
        <v>300</v>
      </c>
      <c r="D338" s="23">
        <v>10</v>
      </c>
      <c r="E338" s="43"/>
      <c r="F338" s="43"/>
      <c r="G338" s="43"/>
      <c r="H338" s="23" t="s">
        <v>281</v>
      </c>
      <c r="I338" s="43">
        <v>10</v>
      </c>
      <c r="J338" s="151"/>
      <c r="K338" s="151"/>
    </row>
    <row r="339" spans="1:13" s="76" customFormat="1" ht="13.5" thickBot="1">
      <c r="A339" s="19" t="s">
        <v>127</v>
      </c>
      <c r="B339" s="85" t="s">
        <v>206</v>
      </c>
      <c r="C339" s="43">
        <v>300</v>
      </c>
      <c r="D339" s="23">
        <f t="shared" si="94"/>
        <v>10</v>
      </c>
      <c r="E339" s="43"/>
      <c r="F339" s="43"/>
      <c r="G339" s="43"/>
      <c r="H339" s="23"/>
      <c r="I339" s="43">
        <v>10</v>
      </c>
      <c r="J339" s="151"/>
      <c r="K339" s="151"/>
    </row>
    <row r="340" spans="1:13" s="76" customFormat="1" ht="13.5" thickBot="1">
      <c r="A340" s="19" t="s">
        <v>96</v>
      </c>
      <c r="B340" s="85" t="s">
        <v>211</v>
      </c>
      <c r="C340" s="43">
        <v>300</v>
      </c>
      <c r="D340" s="23">
        <f t="shared" si="94"/>
        <v>10</v>
      </c>
      <c r="E340" s="43"/>
      <c r="F340" s="43"/>
      <c r="G340" s="43"/>
      <c r="H340" s="23"/>
      <c r="I340" s="43">
        <v>10</v>
      </c>
      <c r="J340" s="151"/>
      <c r="K340" s="151"/>
    </row>
    <row r="341" spans="1:13" s="76" customFormat="1" ht="26.25" thickBot="1">
      <c r="A341" s="19" t="s">
        <v>129</v>
      </c>
      <c r="B341" s="85" t="s">
        <v>210</v>
      </c>
      <c r="C341" s="43">
        <v>1471</v>
      </c>
      <c r="D341" s="23">
        <f t="shared" si="94"/>
        <v>969</v>
      </c>
      <c r="E341" s="43"/>
      <c r="F341" s="43"/>
      <c r="G341" s="43"/>
      <c r="H341" s="23">
        <v>969</v>
      </c>
      <c r="I341" s="43">
        <v>0</v>
      </c>
      <c r="J341" s="151"/>
      <c r="K341" s="151"/>
    </row>
    <row r="342" spans="1:13" s="76" customFormat="1" ht="26.25" thickBot="1">
      <c r="A342" s="19" t="s">
        <v>97</v>
      </c>
      <c r="B342" s="85" t="s">
        <v>209</v>
      </c>
      <c r="C342" s="43">
        <v>1471</v>
      </c>
      <c r="D342" s="23">
        <f t="shared" si="94"/>
        <v>1472</v>
      </c>
      <c r="E342" s="43"/>
      <c r="F342" s="43"/>
      <c r="G342" s="43"/>
      <c r="H342" s="23">
        <v>1371</v>
      </c>
      <c r="I342" s="43">
        <v>101</v>
      </c>
      <c r="J342" s="151"/>
      <c r="K342" s="151"/>
    </row>
    <row r="343" spans="1:13" s="76" customFormat="1" ht="26.25" thickBot="1">
      <c r="A343" s="19" t="s">
        <v>98</v>
      </c>
      <c r="B343" s="85" t="s">
        <v>187</v>
      </c>
      <c r="C343" s="43">
        <v>1471</v>
      </c>
      <c r="D343" s="23">
        <f t="shared" si="94"/>
        <v>694</v>
      </c>
      <c r="E343" s="43"/>
      <c r="F343" s="43"/>
      <c r="G343" s="43"/>
      <c r="H343" s="23">
        <v>649</v>
      </c>
      <c r="I343" s="43">
        <v>45</v>
      </c>
      <c r="J343" s="151"/>
      <c r="K343" s="151"/>
    </row>
    <row r="344" spans="1:13" s="76" customFormat="1" ht="26.25" thickBot="1">
      <c r="A344" s="19" t="s">
        <v>99</v>
      </c>
      <c r="B344" s="85" t="s">
        <v>186</v>
      </c>
      <c r="C344" s="43">
        <v>3756</v>
      </c>
      <c r="D344" s="23">
        <f t="shared" si="94"/>
        <v>2854</v>
      </c>
      <c r="E344" s="43"/>
      <c r="F344" s="43"/>
      <c r="G344" s="43"/>
      <c r="H344" s="23">
        <v>2753</v>
      </c>
      <c r="I344" s="43">
        <v>101</v>
      </c>
      <c r="J344" s="151"/>
      <c r="K344" s="151"/>
    </row>
    <row r="345" spans="1:13" s="76" customFormat="1" ht="26.25" thickBot="1">
      <c r="A345" s="19" t="s">
        <v>100</v>
      </c>
      <c r="B345" s="85" t="s">
        <v>185</v>
      </c>
      <c r="C345" s="43">
        <v>786</v>
      </c>
      <c r="D345" s="23">
        <f t="shared" si="94"/>
        <v>686</v>
      </c>
      <c r="E345" s="43"/>
      <c r="F345" s="43"/>
      <c r="G345" s="43"/>
      <c r="H345" s="23">
        <v>686</v>
      </c>
      <c r="I345" s="43">
        <v>0</v>
      </c>
      <c r="J345" s="151"/>
      <c r="K345" s="151"/>
    </row>
    <row r="346" spans="1:13" s="76" customFormat="1" ht="26.25" thickBot="1">
      <c r="A346" s="19" t="s">
        <v>101</v>
      </c>
      <c r="B346" s="85" t="s">
        <v>188</v>
      </c>
      <c r="C346" s="43">
        <v>2842</v>
      </c>
      <c r="D346" s="23">
        <f t="shared" si="94"/>
        <v>2216</v>
      </c>
      <c r="E346" s="43"/>
      <c r="F346" s="43"/>
      <c r="G346" s="43"/>
      <c r="H346" s="23">
        <v>2216</v>
      </c>
      <c r="I346" s="43">
        <v>0</v>
      </c>
      <c r="J346" s="151"/>
      <c r="K346" s="151"/>
    </row>
    <row r="347" spans="1:13" s="76" customFormat="1" ht="26.25" thickBot="1">
      <c r="A347" s="19" t="s">
        <v>130</v>
      </c>
      <c r="B347" s="85" t="s">
        <v>192</v>
      </c>
      <c r="C347" s="43">
        <v>14540</v>
      </c>
      <c r="D347" s="23">
        <f>SUM(E347+F347+G347+H347+I347)</f>
        <v>10536</v>
      </c>
      <c r="E347" s="43"/>
      <c r="F347" s="43"/>
      <c r="G347" s="43"/>
      <c r="H347" s="23">
        <v>10526</v>
      </c>
      <c r="I347" s="43">
        <v>10</v>
      </c>
      <c r="J347" s="151"/>
      <c r="K347" s="151"/>
    </row>
    <row r="348" spans="1:13" s="76" customFormat="1" ht="13.5" thickBot="1">
      <c r="A348" s="19" t="s">
        <v>132</v>
      </c>
      <c r="B348" s="35" t="s">
        <v>118</v>
      </c>
      <c r="C348" s="43">
        <v>575</v>
      </c>
      <c r="D348" s="23">
        <f t="shared" ref="D348:D351" si="96">SUM(E348+F348+G348+H348+I348)</f>
        <v>300</v>
      </c>
      <c r="E348" s="43"/>
      <c r="F348" s="43"/>
      <c r="G348" s="43"/>
      <c r="H348" s="23"/>
      <c r="I348" s="43">
        <v>300</v>
      </c>
      <c r="J348" s="151"/>
      <c r="K348" s="151"/>
    </row>
    <row r="349" spans="1:13" s="55" customFormat="1" ht="13.5" thickBot="1">
      <c r="A349" s="19" t="s">
        <v>134</v>
      </c>
      <c r="B349" s="35" t="s">
        <v>110</v>
      </c>
      <c r="C349" s="43">
        <v>300</v>
      </c>
      <c r="D349" s="23">
        <f>SUM(E349+F349+G349+H349+I349)</f>
        <v>10</v>
      </c>
      <c r="E349" s="43"/>
      <c r="F349" s="43"/>
      <c r="G349" s="43"/>
      <c r="H349" s="23"/>
      <c r="I349" s="43">
        <v>10</v>
      </c>
      <c r="J349" s="150"/>
      <c r="K349" s="150"/>
    </row>
    <row r="350" spans="1:13" s="86" customFormat="1" ht="13.5" thickBot="1">
      <c r="A350" s="19" t="s">
        <v>235</v>
      </c>
      <c r="B350" s="85" t="s">
        <v>237</v>
      </c>
      <c r="C350" s="39">
        <v>500</v>
      </c>
      <c r="D350" s="23">
        <f>SUM(E350+F350+G350+H350+I350)</f>
        <v>350</v>
      </c>
      <c r="E350" s="43"/>
      <c r="F350" s="23"/>
      <c r="G350" s="84"/>
      <c r="H350" s="43"/>
      <c r="I350" s="43">
        <v>350</v>
      </c>
      <c r="J350" s="155"/>
      <c r="K350" s="155"/>
    </row>
    <row r="351" spans="1:13" s="86" customFormat="1" ht="13.5" thickBot="1">
      <c r="A351" s="16" t="s">
        <v>245</v>
      </c>
      <c r="B351" s="35" t="s">
        <v>246</v>
      </c>
      <c r="C351" s="43">
        <v>350</v>
      </c>
      <c r="D351" s="23">
        <f t="shared" si="96"/>
        <v>10</v>
      </c>
      <c r="E351" s="43"/>
      <c r="F351" s="43"/>
      <c r="G351" s="43"/>
      <c r="H351" s="23"/>
      <c r="I351" s="43">
        <v>10</v>
      </c>
      <c r="J351" s="155"/>
      <c r="K351" s="155"/>
    </row>
    <row r="352" spans="1:13" s="86" customFormat="1" ht="13.5" thickBot="1">
      <c r="A352" s="19" t="s">
        <v>247</v>
      </c>
      <c r="B352" s="64" t="s">
        <v>248</v>
      </c>
      <c r="C352" s="39">
        <v>350</v>
      </c>
      <c r="D352" s="23">
        <f>SUM(E352+F352+G352+H352+I352)</f>
        <v>100</v>
      </c>
      <c r="E352" s="43"/>
      <c r="F352" s="43"/>
      <c r="G352" s="43"/>
      <c r="H352" s="23"/>
      <c r="I352" s="43">
        <v>100</v>
      </c>
      <c r="J352" s="150"/>
      <c r="K352" s="150"/>
      <c r="L352" s="55"/>
      <c r="M352" s="55"/>
    </row>
    <row r="353" spans="1:13" s="55" customFormat="1" ht="13.5" customHeight="1">
      <c r="A353" s="16" t="s">
        <v>11</v>
      </c>
      <c r="B353" s="81" t="s">
        <v>12</v>
      </c>
      <c r="C353" s="38">
        <f>SUM(C355+C357+C359+C361+C363+C365+C367+C369+C371+C373+C375+C377+C379+C381)</f>
        <v>322229</v>
      </c>
      <c r="D353" s="38">
        <f t="shared" ref="D353:I353" si="97">SUM(D355+D357+D359+D361+D363+D365+D367+D369+D371+D373+D375+D377+D379+D381)</f>
        <v>42972</v>
      </c>
      <c r="E353" s="38">
        <f t="shared" si="97"/>
        <v>1066</v>
      </c>
      <c r="F353" s="38">
        <f t="shared" si="97"/>
        <v>0</v>
      </c>
      <c r="G353" s="38">
        <f t="shared" si="97"/>
        <v>0</v>
      </c>
      <c r="H353" s="38">
        <f t="shared" si="97"/>
        <v>41260</v>
      </c>
      <c r="I353" s="38">
        <f t="shared" si="97"/>
        <v>646</v>
      </c>
      <c r="J353" s="150"/>
      <c r="K353" s="150"/>
    </row>
    <row r="354" spans="1:13" s="55" customFormat="1" ht="13.5" thickBot="1">
      <c r="A354" s="17"/>
      <c r="B354" s="82"/>
      <c r="C354" s="39">
        <f>SUM(C356+C358+C360+C362+C364+C366+C368+C370+C372+C374+C376+C378+C380+C382)</f>
        <v>196504</v>
      </c>
      <c r="D354" s="39">
        <f t="shared" ref="D354:I354" si="98">SUM(D356+D358+D360+D362+D364+D366+D368+D370+D372+D374+D376+D378+D380+D382)</f>
        <v>35996</v>
      </c>
      <c r="E354" s="39">
        <f t="shared" si="98"/>
        <v>1066</v>
      </c>
      <c r="F354" s="39">
        <f t="shared" si="98"/>
        <v>0</v>
      </c>
      <c r="G354" s="39">
        <f t="shared" si="98"/>
        <v>0</v>
      </c>
      <c r="H354" s="39">
        <f t="shared" si="98"/>
        <v>34400</v>
      </c>
      <c r="I354" s="39">
        <f t="shared" si="98"/>
        <v>530</v>
      </c>
      <c r="J354" s="155"/>
      <c r="K354" s="155"/>
      <c r="L354" s="86"/>
      <c r="M354" s="86"/>
    </row>
    <row r="355" spans="1:13" s="86" customFormat="1" ht="13.5" customHeight="1">
      <c r="A355" s="62" t="s">
        <v>43</v>
      </c>
      <c r="B355" s="67" t="s">
        <v>330</v>
      </c>
      <c r="C355" s="74">
        <v>41085</v>
      </c>
      <c r="D355" s="37">
        <f t="shared" ref="D355:D372" si="99">SUM(E355+F355+G355+H355+I355)</f>
        <v>25000</v>
      </c>
      <c r="E355" s="38"/>
      <c r="F355" s="38"/>
      <c r="G355" s="38"/>
      <c r="H355" s="37">
        <v>25000</v>
      </c>
      <c r="I355" s="38">
        <v>0</v>
      </c>
      <c r="J355" s="155"/>
      <c r="K355" s="155"/>
    </row>
    <row r="356" spans="1:13" s="86" customFormat="1" ht="13.5" thickBot="1">
      <c r="A356" s="51"/>
      <c r="B356" s="68" t="s">
        <v>279</v>
      </c>
      <c r="C356" s="69">
        <v>23139</v>
      </c>
      <c r="D356" s="22">
        <f t="shared" si="99"/>
        <v>20000</v>
      </c>
      <c r="E356" s="39"/>
      <c r="F356" s="39"/>
      <c r="G356" s="39"/>
      <c r="H356" s="22">
        <v>20000</v>
      </c>
      <c r="I356" s="39">
        <v>0</v>
      </c>
      <c r="J356" s="155"/>
      <c r="K356" s="155"/>
    </row>
    <row r="357" spans="1:13" s="86" customFormat="1" ht="13.5" customHeight="1">
      <c r="A357" s="62" t="s">
        <v>42</v>
      </c>
      <c r="B357" s="67" t="s">
        <v>274</v>
      </c>
      <c r="C357" s="74">
        <v>55703</v>
      </c>
      <c r="D357" s="37">
        <f t="shared" si="99"/>
        <v>10100</v>
      </c>
      <c r="E357" s="38"/>
      <c r="F357" s="38"/>
      <c r="G357" s="38"/>
      <c r="H357" s="37">
        <v>10100</v>
      </c>
      <c r="I357" s="38">
        <v>0</v>
      </c>
      <c r="J357" s="155"/>
      <c r="K357" s="155"/>
    </row>
    <row r="358" spans="1:13" s="86" customFormat="1" ht="13.5" thickBot="1">
      <c r="A358" s="51"/>
      <c r="B358" s="68" t="s">
        <v>325</v>
      </c>
      <c r="C358" s="69">
        <v>31534</v>
      </c>
      <c r="D358" s="22">
        <f t="shared" si="99"/>
        <v>9000</v>
      </c>
      <c r="E358" s="39"/>
      <c r="F358" s="39"/>
      <c r="G358" s="39"/>
      <c r="H358" s="22">
        <v>9000</v>
      </c>
      <c r="I358" s="39">
        <v>0</v>
      </c>
      <c r="J358" s="154"/>
      <c r="K358" s="154"/>
      <c r="L358" s="54"/>
      <c r="M358" s="54"/>
    </row>
    <row r="359" spans="1:13" s="54" customFormat="1" ht="29.25" customHeight="1">
      <c r="A359" s="62" t="s">
        <v>44</v>
      </c>
      <c r="B359" s="67" t="s">
        <v>158</v>
      </c>
      <c r="C359" s="74">
        <v>25342</v>
      </c>
      <c r="D359" s="37">
        <f t="shared" si="99"/>
        <v>960</v>
      </c>
      <c r="E359" s="38"/>
      <c r="F359" s="38"/>
      <c r="G359" s="38"/>
      <c r="H359" s="37">
        <v>960</v>
      </c>
      <c r="I359" s="38">
        <v>0</v>
      </c>
      <c r="J359" s="154"/>
      <c r="K359" s="154"/>
    </row>
    <row r="360" spans="1:13" s="54" customFormat="1" ht="14.25" customHeight="1" thickBot="1">
      <c r="A360" s="51"/>
      <c r="B360" s="68" t="s">
        <v>258</v>
      </c>
      <c r="C360" s="69">
        <v>19298</v>
      </c>
      <c r="D360" s="22">
        <f t="shared" si="99"/>
        <v>900</v>
      </c>
      <c r="E360" s="39"/>
      <c r="F360" s="39"/>
      <c r="G360" s="39"/>
      <c r="H360" s="22">
        <v>900</v>
      </c>
      <c r="I360" s="39">
        <v>0</v>
      </c>
      <c r="J360" s="155"/>
      <c r="K360" s="155"/>
      <c r="L360" s="86"/>
      <c r="M360" s="86"/>
    </row>
    <row r="361" spans="1:13" s="86" customFormat="1" ht="14.25" customHeight="1">
      <c r="A361" s="62" t="s">
        <v>45</v>
      </c>
      <c r="B361" s="67" t="s">
        <v>323</v>
      </c>
      <c r="C361" s="74">
        <v>23035</v>
      </c>
      <c r="D361" s="37">
        <f t="shared" si="99"/>
        <v>5200</v>
      </c>
      <c r="E361" s="38"/>
      <c r="F361" s="38"/>
      <c r="G361" s="38"/>
      <c r="H361" s="37">
        <v>5200</v>
      </c>
      <c r="I361" s="38">
        <v>0</v>
      </c>
      <c r="J361" s="155"/>
      <c r="K361" s="155"/>
    </row>
    <row r="362" spans="1:13" s="86" customFormat="1" ht="15" customHeight="1" thickBot="1">
      <c r="A362" s="51"/>
      <c r="B362" s="68" t="s">
        <v>324</v>
      </c>
      <c r="C362" s="69">
        <v>12423</v>
      </c>
      <c r="D362" s="22">
        <f t="shared" si="99"/>
        <v>4500</v>
      </c>
      <c r="E362" s="39"/>
      <c r="F362" s="39"/>
      <c r="G362" s="39"/>
      <c r="H362" s="22">
        <v>4500</v>
      </c>
      <c r="I362" s="39">
        <v>0</v>
      </c>
      <c r="J362" s="154"/>
      <c r="K362" s="154"/>
      <c r="L362" s="54"/>
      <c r="M362" s="54"/>
    </row>
    <row r="363" spans="1:13" s="86" customFormat="1" ht="15.75" customHeight="1">
      <c r="A363" s="62" t="s">
        <v>46</v>
      </c>
      <c r="B363" s="67" t="s">
        <v>388</v>
      </c>
      <c r="C363" s="74">
        <v>590</v>
      </c>
      <c r="D363" s="37">
        <f t="shared" si="99"/>
        <v>590</v>
      </c>
      <c r="E363" s="38">
        <v>590</v>
      </c>
      <c r="F363" s="38"/>
      <c r="G363" s="38"/>
      <c r="H363" s="37"/>
      <c r="I363" s="38">
        <v>0</v>
      </c>
      <c r="J363" s="155"/>
      <c r="K363" s="155"/>
    </row>
    <row r="364" spans="1:13" s="86" customFormat="1" ht="14.25" customHeight="1" thickBot="1">
      <c r="A364" s="51"/>
      <c r="B364" s="68"/>
      <c r="C364" s="69">
        <v>590</v>
      </c>
      <c r="D364" s="22">
        <f t="shared" si="99"/>
        <v>590</v>
      </c>
      <c r="E364" s="39">
        <v>590</v>
      </c>
      <c r="F364" s="39"/>
      <c r="G364" s="39"/>
      <c r="H364" s="22"/>
      <c r="I364" s="39">
        <v>0</v>
      </c>
      <c r="J364" s="155"/>
      <c r="K364" s="155"/>
    </row>
    <row r="365" spans="1:13" s="86" customFormat="1" ht="15.75" customHeight="1">
      <c r="A365" s="62" t="s">
        <v>47</v>
      </c>
      <c r="B365" s="67" t="s">
        <v>389</v>
      </c>
      <c r="C365" s="74">
        <v>476</v>
      </c>
      <c r="D365" s="37">
        <f t="shared" si="99"/>
        <v>476</v>
      </c>
      <c r="E365" s="38">
        <v>476</v>
      </c>
      <c r="F365" s="38"/>
      <c r="G365" s="38"/>
      <c r="H365" s="37"/>
      <c r="I365" s="38">
        <v>0</v>
      </c>
      <c r="J365" s="155"/>
      <c r="K365" s="155"/>
    </row>
    <row r="366" spans="1:13" s="86" customFormat="1" ht="14.25" customHeight="1" thickBot="1">
      <c r="A366" s="51"/>
      <c r="B366" s="68"/>
      <c r="C366" s="69">
        <v>476</v>
      </c>
      <c r="D366" s="22">
        <f t="shared" si="99"/>
        <v>476</v>
      </c>
      <c r="E366" s="39">
        <v>476</v>
      </c>
      <c r="F366" s="39"/>
      <c r="G366" s="39"/>
      <c r="H366" s="22"/>
      <c r="I366" s="39">
        <v>0</v>
      </c>
      <c r="J366" s="155"/>
      <c r="K366" s="155"/>
    </row>
    <row r="367" spans="1:13" s="86" customFormat="1" ht="13.5" customHeight="1">
      <c r="A367" s="62" t="s">
        <v>48</v>
      </c>
      <c r="B367" s="67" t="s">
        <v>261</v>
      </c>
      <c r="C367" s="74">
        <v>11303</v>
      </c>
      <c r="D367" s="37">
        <f t="shared" si="99"/>
        <v>10</v>
      </c>
      <c r="E367" s="38"/>
      <c r="F367" s="38"/>
      <c r="G367" s="38"/>
      <c r="H367" s="37"/>
      <c r="I367" s="38">
        <v>10</v>
      </c>
      <c r="J367" s="155"/>
      <c r="K367" s="155"/>
    </row>
    <row r="368" spans="1:13" s="86" customFormat="1" ht="13.5" thickBot="1">
      <c r="A368" s="51"/>
      <c r="B368" s="68" t="s">
        <v>305</v>
      </c>
      <c r="C368" s="69">
        <v>6565</v>
      </c>
      <c r="D368" s="22">
        <f t="shared" si="99"/>
        <v>0</v>
      </c>
      <c r="E368" s="39"/>
      <c r="F368" s="39"/>
      <c r="G368" s="39"/>
      <c r="H368" s="22"/>
      <c r="I368" s="39">
        <v>0</v>
      </c>
      <c r="J368" s="155"/>
      <c r="K368" s="155"/>
    </row>
    <row r="369" spans="1:13" s="86" customFormat="1" ht="20.25" customHeight="1">
      <c r="A369" s="16" t="s">
        <v>49</v>
      </c>
      <c r="B369" s="24" t="s">
        <v>173</v>
      </c>
      <c r="C369" s="38">
        <v>46946</v>
      </c>
      <c r="D369" s="37">
        <f t="shared" si="99"/>
        <v>10</v>
      </c>
      <c r="E369" s="38"/>
      <c r="F369" s="38"/>
      <c r="G369" s="38"/>
      <c r="H369" s="37"/>
      <c r="I369" s="38">
        <v>10</v>
      </c>
      <c r="J369" s="155"/>
      <c r="K369" s="155"/>
    </row>
    <row r="370" spans="1:13" s="86" customFormat="1" ht="13.5" thickBot="1">
      <c r="A370" s="17"/>
      <c r="B370" s="68" t="s">
        <v>409</v>
      </c>
      <c r="C370" s="39">
        <v>29230</v>
      </c>
      <c r="D370" s="22">
        <f t="shared" si="99"/>
        <v>0</v>
      </c>
      <c r="E370" s="39"/>
      <c r="F370" s="39"/>
      <c r="G370" s="39"/>
      <c r="H370" s="22"/>
      <c r="I370" s="39">
        <v>0</v>
      </c>
      <c r="J370" s="155"/>
      <c r="K370" s="155"/>
    </row>
    <row r="371" spans="1:13" s="86" customFormat="1" ht="13.5" customHeight="1">
      <c r="A371" s="62" t="s">
        <v>50</v>
      </c>
      <c r="B371" s="70" t="s">
        <v>340</v>
      </c>
      <c r="C371" s="74">
        <v>900</v>
      </c>
      <c r="D371" s="37">
        <f t="shared" si="99"/>
        <v>585</v>
      </c>
      <c r="E371" s="38"/>
      <c r="F371" s="38"/>
      <c r="G371" s="38"/>
      <c r="H371" s="37"/>
      <c r="I371" s="38">
        <v>585</v>
      </c>
      <c r="J371" s="155"/>
      <c r="K371" s="155"/>
    </row>
    <row r="372" spans="1:13" s="86" customFormat="1" ht="15" thickBot="1">
      <c r="A372" s="51"/>
      <c r="B372" s="68" t="s">
        <v>341</v>
      </c>
      <c r="C372" s="69">
        <v>543</v>
      </c>
      <c r="D372" s="22">
        <f t="shared" si="99"/>
        <v>530</v>
      </c>
      <c r="E372" s="39"/>
      <c r="F372" s="39"/>
      <c r="G372" s="39"/>
      <c r="H372" s="22"/>
      <c r="I372" s="39">
        <v>530</v>
      </c>
      <c r="J372" s="149"/>
      <c r="K372" s="149"/>
      <c r="L372" s="116"/>
      <c r="M372" s="116"/>
    </row>
    <row r="373" spans="1:13" s="116" customFormat="1">
      <c r="A373" s="50" t="s">
        <v>51</v>
      </c>
      <c r="B373" s="67" t="s">
        <v>267</v>
      </c>
      <c r="C373" s="66">
        <v>9799</v>
      </c>
      <c r="D373" s="90">
        <f>SUM(E373+F373+G373+H373+I373)</f>
        <v>10</v>
      </c>
      <c r="E373" s="40"/>
      <c r="F373" s="40"/>
      <c r="G373" s="40"/>
      <c r="H373" s="21"/>
      <c r="I373" s="40">
        <v>10</v>
      </c>
      <c r="J373" s="149"/>
      <c r="K373" s="149"/>
    </row>
    <row r="374" spans="1:13" s="116" customFormat="1" ht="14.25" customHeight="1" thickBot="1">
      <c r="A374" s="51"/>
      <c r="B374" s="68" t="s">
        <v>275</v>
      </c>
      <c r="C374" s="69">
        <v>4822</v>
      </c>
      <c r="D374" s="95">
        <f>SUM(E374+F374+G374+H374+I374)</f>
        <v>0</v>
      </c>
      <c r="E374" s="39"/>
      <c r="F374" s="39"/>
      <c r="G374" s="39"/>
      <c r="H374" s="22"/>
      <c r="I374" s="39">
        <v>0</v>
      </c>
      <c r="J374" s="155"/>
      <c r="K374" s="155"/>
      <c r="L374" s="86"/>
      <c r="M374" s="86"/>
    </row>
    <row r="375" spans="1:13" s="86" customFormat="1" ht="14.25" customHeight="1">
      <c r="A375" s="62" t="s">
        <v>52</v>
      </c>
      <c r="B375" s="67" t="s">
        <v>268</v>
      </c>
      <c r="C375" s="74">
        <v>15811</v>
      </c>
      <c r="D375" s="37">
        <f t="shared" ref="D375:D380" si="100">SUM(E375+F375+G375+H375+I375)</f>
        <v>10</v>
      </c>
      <c r="E375" s="38"/>
      <c r="F375" s="38"/>
      <c r="G375" s="38"/>
      <c r="H375" s="37"/>
      <c r="I375" s="38">
        <v>10</v>
      </c>
      <c r="J375" s="155"/>
      <c r="K375" s="155"/>
    </row>
    <row r="376" spans="1:13" s="86" customFormat="1" ht="13.5" thickBot="1">
      <c r="A376" s="51"/>
      <c r="B376" s="68" t="s">
        <v>335</v>
      </c>
      <c r="C376" s="69">
        <v>10308</v>
      </c>
      <c r="D376" s="22">
        <f t="shared" si="100"/>
        <v>0</v>
      </c>
      <c r="E376" s="39"/>
      <c r="F376" s="39"/>
      <c r="G376" s="39"/>
      <c r="H376" s="22"/>
      <c r="I376" s="39">
        <v>0</v>
      </c>
      <c r="J376" s="154"/>
      <c r="K376" s="154"/>
      <c r="L376" s="54"/>
      <c r="M376" s="54"/>
    </row>
    <row r="377" spans="1:13" s="54" customFormat="1" ht="14.25" customHeight="1">
      <c r="A377" s="62" t="s">
        <v>53</v>
      </c>
      <c r="B377" s="67" t="s">
        <v>351</v>
      </c>
      <c r="C377" s="74">
        <v>1702</v>
      </c>
      <c r="D377" s="37">
        <f t="shared" si="100"/>
        <v>10</v>
      </c>
      <c r="E377" s="38"/>
      <c r="F377" s="38"/>
      <c r="G377" s="38"/>
      <c r="H377" s="37"/>
      <c r="I377" s="38">
        <v>10</v>
      </c>
      <c r="J377" s="154"/>
      <c r="K377" s="154"/>
    </row>
    <row r="378" spans="1:13" s="54" customFormat="1" ht="13.5" thickBot="1">
      <c r="A378" s="51"/>
      <c r="B378" s="68" t="s">
        <v>352</v>
      </c>
      <c r="C378" s="69">
        <v>1110</v>
      </c>
      <c r="D378" s="22">
        <f t="shared" si="100"/>
        <v>0</v>
      </c>
      <c r="E378" s="39"/>
      <c r="F378" s="39"/>
      <c r="G378" s="39"/>
      <c r="H378" s="22"/>
      <c r="I378" s="39">
        <v>0</v>
      </c>
      <c r="J378" s="150"/>
      <c r="K378" s="150"/>
      <c r="L378" s="55"/>
      <c r="M378" s="55"/>
    </row>
    <row r="379" spans="1:13" s="54" customFormat="1" ht="14.25" customHeight="1">
      <c r="A379" s="62" t="s">
        <v>84</v>
      </c>
      <c r="B379" s="67" t="s">
        <v>435</v>
      </c>
      <c r="C379" s="74">
        <v>1000</v>
      </c>
      <c r="D379" s="37">
        <f t="shared" si="100"/>
        <v>1</v>
      </c>
      <c r="E379" s="38"/>
      <c r="F379" s="38"/>
      <c r="G379" s="38"/>
      <c r="H379" s="37"/>
      <c r="I379" s="38">
        <v>1</v>
      </c>
      <c r="J379" s="154"/>
      <c r="K379" s="154"/>
    </row>
    <row r="380" spans="1:13" s="54" customFormat="1" ht="13.5" thickBot="1">
      <c r="A380" s="51"/>
      <c r="B380" s="68"/>
      <c r="C380" s="69">
        <v>900</v>
      </c>
      <c r="D380" s="22">
        <f t="shared" si="100"/>
        <v>0</v>
      </c>
      <c r="E380" s="39"/>
      <c r="F380" s="39"/>
      <c r="G380" s="39"/>
      <c r="H380" s="22"/>
      <c r="I380" s="39">
        <v>0</v>
      </c>
      <c r="J380" s="150"/>
      <c r="K380" s="150"/>
      <c r="L380" s="55"/>
      <c r="M380" s="55"/>
    </row>
    <row r="381" spans="1:13" s="54" customFormat="1" ht="14.25" customHeight="1">
      <c r="A381" s="62" t="s">
        <v>54</v>
      </c>
      <c r="B381" s="67" t="s">
        <v>207</v>
      </c>
      <c r="C381" s="74">
        <v>88537</v>
      </c>
      <c r="D381" s="37">
        <f t="shared" ref="D381:D382" si="101">SUM(E381+F381+G381+H381+I381)</f>
        <v>10</v>
      </c>
      <c r="E381" s="38"/>
      <c r="F381" s="38"/>
      <c r="G381" s="38"/>
      <c r="H381" s="37"/>
      <c r="I381" s="38">
        <v>10</v>
      </c>
      <c r="J381" s="154"/>
      <c r="K381" s="154"/>
    </row>
    <row r="382" spans="1:13" s="54" customFormat="1" ht="13.5" thickBot="1">
      <c r="A382" s="51"/>
      <c r="B382" s="68" t="s">
        <v>444</v>
      </c>
      <c r="C382" s="69">
        <v>55566</v>
      </c>
      <c r="D382" s="22">
        <f t="shared" si="101"/>
        <v>0</v>
      </c>
      <c r="E382" s="39"/>
      <c r="F382" s="39"/>
      <c r="G382" s="39"/>
      <c r="H382" s="22"/>
      <c r="I382" s="39">
        <v>0</v>
      </c>
      <c r="J382" s="150"/>
      <c r="K382" s="150"/>
      <c r="L382" s="55"/>
      <c r="M382" s="55"/>
    </row>
    <row r="383" spans="1:13" s="55" customFormat="1" ht="13.5" customHeight="1">
      <c r="A383" s="27" t="s">
        <v>80</v>
      </c>
      <c r="B383" s="30" t="s">
        <v>83</v>
      </c>
      <c r="C383" s="40">
        <f t="shared" ref="C383:I383" si="102">SUM(C385+C402+C408)</f>
        <v>197516</v>
      </c>
      <c r="D383" s="40">
        <f t="shared" si="102"/>
        <v>74204</v>
      </c>
      <c r="E383" s="40">
        <f t="shared" si="102"/>
        <v>0</v>
      </c>
      <c r="F383" s="40">
        <f t="shared" si="102"/>
        <v>0</v>
      </c>
      <c r="G383" s="40">
        <f t="shared" si="102"/>
        <v>0</v>
      </c>
      <c r="H383" s="40">
        <f t="shared" si="102"/>
        <v>71514</v>
      </c>
      <c r="I383" s="40">
        <f t="shared" si="102"/>
        <v>2690</v>
      </c>
      <c r="J383" s="150"/>
      <c r="K383" s="150"/>
    </row>
    <row r="384" spans="1:13" s="55" customFormat="1" ht="14.25" customHeight="1" thickBot="1">
      <c r="A384" s="17"/>
      <c r="B384" s="34" t="s">
        <v>59</v>
      </c>
      <c r="C384" s="39">
        <f t="shared" ref="C384:I384" si="103">SUM(C386+C409)</f>
        <v>53400</v>
      </c>
      <c r="D384" s="39">
        <f t="shared" si="103"/>
        <v>54000</v>
      </c>
      <c r="E384" s="39">
        <f t="shared" si="103"/>
        <v>0</v>
      </c>
      <c r="F384" s="39">
        <f t="shared" si="103"/>
        <v>0</v>
      </c>
      <c r="G384" s="39">
        <f t="shared" si="103"/>
        <v>0</v>
      </c>
      <c r="H384" s="39">
        <f t="shared" si="103"/>
        <v>54000</v>
      </c>
      <c r="I384" s="39">
        <f t="shared" si="103"/>
        <v>0</v>
      </c>
      <c r="J384" s="150"/>
      <c r="K384" s="150"/>
    </row>
    <row r="385" spans="1:13" s="55" customFormat="1" ht="13.5" customHeight="1">
      <c r="A385" s="27"/>
      <c r="B385" s="30" t="s">
        <v>87</v>
      </c>
      <c r="C385" s="40">
        <f t="shared" ref="C385:I386" si="104">SUM(C387+C395)</f>
        <v>112158</v>
      </c>
      <c r="D385" s="40">
        <f t="shared" si="104"/>
        <v>66983</v>
      </c>
      <c r="E385" s="40">
        <f t="shared" si="104"/>
        <v>0</v>
      </c>
      <c r="F385" s="40">
        <f t="shared" si="104"/>
        <v>0</v>
      </c>
      <c r="G385" s="40">
        <f t="shared" si="104"/>
        <v>0</v>
      </c>
      <c r="H385" s="40">
        <f t="shared" si="104"/>
        <v>64731</v>
      </c>
      <c r="I385" s="40">
        <f t="shared" si="104"/>
        <v>2252</v>
      </c>
      <c r="J385" s="150"/>
      <c r="K385" s="150"/>
    </row>
    <row r="386" spans="1:13" s="55" customFormat="1" ht="13.5" thickBot="1">
      <c r="A386" s="17"/>
      <c r="B386" s="34"/>
      <c r="C386" s="39">
        <f t="shared" si="104"/>
        <v>43626</v>
      </c>
      <c r="D386" s="39">
        <f t="shared" si="104"/>
        <v>54000</v>
      </c>
      <c r="E386" s="39">
        <f t="shared" si="104"/>
        <v>0</v>
      </c>
      <c r="F386" s="39">
        <f t="shared" si="104"/>
        <v>0</v>
      </c>
      <c r="G386" s="39">
        <f t="shared" si="104"/>
        <v>0</v>
      </c>
      <c r="H386" s="39">
        <f t="shared" si="104"/>
        <v>54000</v>
      </c>
      <c r="I386" s="39">
        <f t="shared" si="104"/>
        <v>0</v>
      </c>
      <c r="J386" s="150"/>
      <c r="K386" s="150"/>
    </row>
    <row r="387" spans="1:13" s="55" customFormat="1" ht="12.75">
      <c r="A387" s="27" t="s">
        <v>14</v>
      </c>
      <c r="B387" s="12" t="s">
        <v>113</v>
      </c>
      <c r="C387" s="40">
        <f>SUM(C389+C391+C393)</f>
        <v>88508</v>
      </c>
      <c r="D387" s="40">
        <f t="shared" ref="D387:I388" si="105">SUM(D389+D391+D393)</f>
        <v>65121</v>
      </c>
      <c r="E387" s="40">
        <f t="shared" si="105"/>
        <v>0</v>
      </c>
      <c r="F387" s="40">
        <f t="shared" si="105"/>
        <v>0</v>
      </c>
      <c r="G387" s="40">
        <f t="shared" si="105"/>
        <v>0</v>
      </c>
      <c r="H387" s="40">
        <f t="shared" si="105"/>
        <v>64731</v>
      </c>
      <c r="I387" s="40">
        <f t="shared" si="105"/>
        <v>390</v>
      </c>
      <c r="J387" s="150"/>
      <c r="K387" s="150"/>
    </row>
    <row r="388" spans="1:13" s="55" customFormat="1" ht="13.5" thickBot="1">
      <c r="A388" s="17"/>
      <c r="B388" s="34"/>
      <c r="C388" s="39">
        <f>SUM(C390+C392+C394)</f>
        <v>43626</v>
      </c>
      <c r="D388" s="39">
        <f t="shared" si="105"/>
        <v>54000</v>
      </c>
      <c r="E388" s="39">
        <f t="shared" si="105"/>
        <v>0</v>
      </c>
      <c r="F388" s="39">
        <f t="shared" si="105"/>
        <v>0</v>
      </c>
      <c r="G388" s="39">
        <f t="shared" si="105"/>
        <v>0</v>
      </c>
      <c r="H388" s="39">
        <f t="shared" si="105"/>
        <v>54000</v>
      </c>
      <c r="I388" s="39">
        <f t="shared" si="105"/>
        <v>0</v>
      </c>
      <c r="J388" s="151"/>
      <c r="K388" s="151"/>
      <c r="L388" s="76"/>
      <c r="M388" s="76"/>
    </row>
    <row r="389" spans="1:13" s="76" customFormat="1" ht="27" customHeight="1">
      <c r="A389" s="50" t="s">
        <v>43</v>
      </c>
      <c r="B389" s="67" t="s">
        <v>229</v>
      </c>
      <c r="C389" s="66">
        <v>13677</v>
      </c>
      <c r="D389" s="21">
        <f t="shared" ref="D389:D394" si="106">SUM(E389+F389+G389+H389+I389)</f>
        <v>12310</v>
      </c>
      <c r="E389" s="40"/>
      <c r="F389" s="40"/>
      <c r="G389" s="40"/>
      <c r="H389" s="21">
        <v>12290</v>
      </c>
      <c r="I389" s="40">
        <v>20</v>
      </c>
      <c r="J389" s="151"/>
      <c r="K389" s="151"/>
    </row>
    <row r="390" spans="1:13" s="76" customFormat="1" ht="13.5" thickBot="1">
      <c r="A390" s="51"/>
      <c r="B390" s="87" t="s">
        <v>390</v>
      </c>
      <c r="C390" s="69">
        <v>7491</v>
      </c>
      <c r="D390" s="22">
        <f t="shared" si="106"/>
        <v>10000</v>
      </c>
      <c r="E390" s="39"/>
      <c r="F390" s="39"/>
      <c r="G390" s="39"/>
      <c r="H390" s="22">
        <v>10000</v>
      </c>
      <c r="I390" s="39">
        <v>0</v>
      </c>
      <c r="J390" s="151"/>
      <c r="K390" s="151"/>
    </row>
    <row r="391" spans="1:13" s="76" customFormat="1" ht="25.5" customHeight="1">
      <c r="A391" s="50" t="s">
        <v>42</v>
      </c>
      <c r="B391" s="67" t="s">
        <v>230</v>
      </c>
      <c r="C391" s="66">
        <v>24173</v>
      </c>
      <c r="D391" s="21">
        <f t="shared" si="106"/>
        <v>20134</v>
      </c>
      <c r="E391" s="40"/>
      <c r="F391" s="40"/>
      <c r="G391" s="40"/>
      <c r="H391" s="21">
        <v>19824</v>
      </c>
      <c r="I391" s="40">
        <v>310</v>
      </c>
      <c r="J391" s="151"/>
      <c r="K391" s="151"/>
    </row>
    <row r="392" spans="1:13" s="76" customFormat="1" ht="13.5" thickBot="1">
      <c r="A392" s="51"/>
      <c r="B392" s="87"/>
      <c r="C392" s="69">
        <v>20000</v>
      </c>
      <c r="D392" s="22">
        <f t="shared" si="106"/>
        <v>19000</v>
      </c>
      <c r="E392" s="39"/>
      <c r="F392" s="39"/>
      <c r="G392" s="39"/>
      <c r="H392" s="22">
        <v>19000</v>
      </c>
      <c r="I392" s="39">
        <v>0</v>
      </c>
      <c r="J392" s="151"/>
      <c r="K392" s="151"/>
    </row>
    <row r="393" spans="1:13" s="76" customFormat="1" ht="27" customHeight="1">
      <c r="A393" s="50" t="s">
        <v>44</v>
      </c>
      <c r="B393" s="67" t="s">
        <v>440</v>
      </c>
      <c r="C393" s="66">
        <v>50658</v>
      </c>
      <c r="D393" s="21">
        <f t="shared" si="106"/>
        <v>32677</v>
      </c>
      <c r="E393" s="40"/>
      <c r="F393" s="40"/>
      <c r="G393" s="40"/>
      <c r="H393" s="21">
        <v>32617</v>
      </c>
      <c r="I393" s="40">
        <v>60</v>
      </c>
      <c r="J393" s="151"/>
      <c r="K393" s="151"/>
    </row>
    <row r="394" spans="1:13" s="76" customFormat="1" ht="13.5" thickBot="1">
      <c r="A394" s="51"/>
      <c r="B394" s="68" t="s">
        <v>439</v>
      </c>
      <c r="C394" s="69">
        <v>16135</v>
      </c>
      <c r="D394" s="22">
        <f t="shared" si="106"/>
        <v>25000</v>
      </c>
      <c r="E394" s="39"/>
      <c r="F394" s="39"/>
      <c r="G394" s="39"/>
      <c r="H394" s="22">
        <v>25000</v>
      </c>
      <c r="I394" s="39">
        <v>0</v>
      </c>
      <c r="J394" s="150"/>
      <c r="K394" s="150"/>
      <c r="L394" s="55"/>
      <c r="M394" s="55"/>
    </row>
    <row r="395" spans="1:13" s="55" customFormat="1" ht="13.5" customHeight="1">
      <c r="A395" s="16" t="s">
        <v>15</v>
      </c>
      <c r="B395" s="33" t="s">
        <v>16</v>
      </c>
      <c r="C395" s="40">
        <f>SUM(C397+C399)</f>
        <v>23650</v>
      </c>
      <c r="D395" s="40">
        <f t="shared" ref="D395:I395" si="107">SUM(D397+D399)</f>
        <v>1862</v>
      </c>
      <c r="E395" s="40">
        <f t="shared" si="107"/>
        <v>0</v>
      </c>
      <c r="F395" s="40">
        <f t="shared" si="107"/>
        <v>0</v>
      </c>
      <c r="G395" s="40">
        <f t="shared" si="107"/>
        <v>0</v>
      </c>
      <c r="H395" s="40">
        <f t="shared" si="107"/>
        <v>0</v>
      </c>
      <c r="I395" s="40">
        <f t="shared" si="107"/>
        <v>1862</v>
      </c>
      <c r="J395" s="150"/>
      <c r="K395" s="150"/>
    </row>
    <row r="396" spans="1:13" s="55" customFormat="1" ht="13.5" thickBot="1">
      <c r="A396" s="17"/>
      <c r="B396" s="34"/>
      <c r="C396" s="39">
        <f>0</f>
        <v>0</v>
      </c>
      <c r="D396" s="39">
        <f>0</f>
        <v>0</v>
      </c>
      <c r="E396" s="39">
        <f>0</f>
        <v>0</v>
      </c>
      <c r="F396" s="39">
        <f>0</f>
        <v>0</v>
      </c>
      <c r="G396" s="39">
        <f>0</f>
        <v>0</v>
      </c>
      <c r="H396" s="39">
        <f>0</f>
        <v>0</v>
      </c>
      <c r="I396" s="39">
        <f>0</f>
        <v>0</v>
      </c>
      <c r="J396" s="154"/>
      <c r="K396" s="154"/>
      <c r="L396" s="54"/>
      <c r="M396" s="54"/>
    </row>
    <row r="397" spans="1:13" s="54" customFormat="1" ht="13.5" thickBot="1">
      <c r="A397" s="17" t="s">
        <v>6</v>
      </c>
      <c r="B397" s="25" t="s">
        <v>62</v>
      </c>
      <c r="C397" s="39">
        <f t="shared" ref="C397:I397" si="108">SUM(C398:C398)</f>
        <v>23000</v>
      </c>
      <c r="D397" s="39">
        <f t="shared" si="108"/>
        <v>1500</v>
      </c>
      <c r="E397" s="39">
        <f t="shared" si="108"/>
        <v>0</v>
      </c>
      <c r="F397" s="39">
        <f t="shared" si="108"/>
        <v>0</v>
      </c>
      <c r="G397" s="39">
        <f t="shared" si="108"/>
        <v>0</v>
      </c>
      <c r="H397" s="39">
        <f t="shared" si="108"/>
        <v>0</v>
      </c>
      <c r="I397" s="39">
        <f t="shared" si="108"/>
        <v>1500</v>
      </c>
      <c r="J397" s="151"/>
      <c r="K397" s="151"/>
      <c r="L397" s="76"/>
      <c r="M397" s="76"/>
    </row>
    <row r="398" spans="1:13" s="76" customFormat="1" ht="13.5" thickBot="1">
      <c r="A398" s="17" t="s">
        <v>43</v>
      </c>
      <c r="B398" s="25" t="s">
        <v>157</v>
      </c>
      <c r="C398" s="39">
        <v>23000</v>
      </c>
      <c r="D398" s="22">
        <f>SUM(E398+F398+G398+H398+I398)</f>
        <v>1500</v>
      </c>
      <c r="E398" s="39"/>
      <c r="F398" s="39"/>
      <c r="G398" s="39"/>
      <c r="H398" s="22"/>
      <c r="I398" s="39">
        <v>1500</v>
      </c>
      <c r="J398" s="150"/>
      <c r="K398" s="150"/>
      <c r="L398" s="55"/>
      <c r="M398" s="55"/>
    </row>
    <row r="399" spans="1:13" s="55" customFormat="1" ht="13.5" thickBot="1">
      <c r="A399" s="17" t="s">
        <v>7</v>
      </c>
      <c r="B399" s="34" t="s">
        <v>9</v>
      </c>
      <c r="C399" s="39">
        <f>SUM(C400:C401)</f>
        <v>650</v>
      </c>
      <c r="D399" s="39">
        <f t="shared" ref="D399:I399" si="109">SUM(D400:D401)</f>
        <v>362</v>
      </c>
      <c r="E399" s="39">
        <f t="shared" si="109"/>
        <v>0</v>
      </c>
      <c r="F399" s="39">
        <f t="shared" si="109"/>
        <v>0</v>
      </c>
      <c r="G399" s="39">
        <f t="shared" si="109"/>
        <v>0</v>
      </c>
      <c r="H399" s="39">
        <f t="shared" si="109"/>
        <v>0</v>
      </c>
      <c r="I399" s="39">
        <f t="shared" si="109"/>
        <v>362</v>
      </c>
      <c r="J399" s="151"/>
      <c r="K399" s="151"/>
      <c r="L399" s="76"/>
      <c r="M399" s="76"/>
    </row>
    <row r="400" spans="1:13" s="76" customFormat="1" ht="28.5" customHeight="1" thickBot="1">
      <c r="A400" s="17" t="s">
        <v>43</v>
      </c>
      <c r="B400" s="25" t="s">
        <v>120</v>
      </c>
      <c r="C400" s="39">
        <v>300</v>
      </c>
      <c r="D400" s="22">
        <f>SUM(E400+F400+G400+H400+I400)</f>
        <v>75</v>
      </c>
      <c r="E400" s="39"/>
      <c r="F400" s="39"/>
      <c r="G400" s="39"/>
      <c r="H400" s="22"/>
      <c r="I400" s="39">
        <v>75</v>
      </c>
      <c r="J400" s="150"/>
      <c r="K400" s="150"/>
      <c r="L400" s="55"/>
      <c r="M400" s="55"/>
    </row>
    <row r="401" spans="1:13" s="76" customFormat="1" ht="30" customHeight="1" thickBot="1">
      <c r="A401" s="17" t="s">
        <v>42</v>
      </c>
      <c r="B401" s="25" t="s">
        <v>434</v>
      </c>
      <c r="C401" s="39">
        <v>350</v>
      </c>
      <c r="D401" s="22">
        <f>SUM(E401+F401+G401+H401+I401)</f>
        <v>287</v>
      </c>
      <c r="E401" s="39"/>
      <c r="F401" s="39"/>
      <c r="G401" s="39"/>
      <c r="H401" s="22"/>
      <c r="I401" s="39">
        <v>287</v>
      </c>
      <c r="J401" s="151"/>
      <c r="K401" s="151"/>
    </row>
    <row r="402" spans="1:13" s="55" customFormat="1" ht="13.5" customHeight="1">
      <c r="A402" s="27"/>
      <c r="B402" s="30" t="s">
        <v>156</v>
      </c>
      <c r="C402" s="40">
        <f t="shared" ref="C402:I402" si="110">SUM(C404)</f>
        <v>35332</v>
      </c>
      <c r="D402" s="21">
        <f t="shared" si="110"/>
        <v>360</v>
      </c>
      <c r="E402" s="40">
        <f t="shared" si="110"/>
        <v>0</v>
      </c>
      <c r="F402" s="38">
        <f t="shared" si="110"/>
        <v>0</v>
      </c>
      <c r="G402" s="40">
        <f t="shared" si="110"/>
        <v>0</v>
      </c>
      <c r="H402" s="21">
        <f t="shared" si="110"/>
        <v>350</v>
      </c>
      <c r="I402" s="40">
        <f t="shared" si="110"/>
        <v>10</v>
      </c>
      <c r="J402" s="150"/>
      <c r="K402" s="150"/>
    </row>
    <row r="403" spans="1:13" s="55" customFormat="1" ht="13.5" thickBot="1">
      <c r="A403" s="17"/>
      <c r="B403" s="34"/>
      <c r="C403" s="39">
        <v>0</v>
      </c>
      <c r="D403" s="22">
        <v>0</v>
      </c>
      <c r="E403" s="39">
        <v>0</v>
      </c>
      <c r="F403" s="39">
        <v>0</v>
      </c>
      <c r="G403" s="39">
        <v>0</v>
      </c>
      <c r="H403" s="22">
        <v>0</v>
      </c>
      <c r="I403" s="39">
        <v>0</v>
      </c>
      <c r="J403" s="150"/>
      <c r="K403" s="150"/>
    </row>
    <row r="404" spans="1:13" s="55" customFormat="1" ht="13.5" thickBot="1">
      <c r="A404" s="19" t="s">
        <v>15</v>
      </c>
      <c r="B404" s="5" t="s">
        <v>16</v>
      </c>
      <c r="C404" s="43">
        <f>SUM(C405:C405)</f>
        <v>35332</v>
      </c>
      <c r="D404" s="43">
        <f t="shared" ref="D404:I404" si="111">SUM(D405:D405)</f>
        <v>360</v>
      </c>
      <c r="E404" s="43">
        <f t="shared" si="111"/>
        <v>0</v>
      </c>
      <c r="F404" s="101">
        <f t="shared" si="111"/>
        <v>0</v>
      </c>
      <c r="G404" s="43">
        <f t="shared" si="111"/>
        <v>0</v>
      </c>
      <c r="H404" s="43">
        <f t="shared" si="111"/>
        <v>350</v>
      </c>
      <c r="I404" s="43">
        <f t="shared" si="111"/>
        <v>10</v>
      </c>
      <c r="J404" s="150"/>
      <c r="K404" s="150"/>
    </row>
    <row r="405" spans="1:13" s="55" customFormat="1" ht="13.5" thickBot="1">
      <c r="A405" s="17" t="s">
        <v>7</v>
      </c>
      <c r="B405" s="34" t="s">
        <v>9</v>
      </c>
      <c r="C405" s="39">
        <f>SUM(C406:C407)</f>
        <v>35332</v>
      </c>
      <c r="D405" s="39">
        <f t="shared" ref="D405:I405" si="112">SUM(D406:D407)</f>
        <v>360</v>
      </c>
      <c r="E405" s="39">
        <f t="shared" si="112"/>
        <v>0</v>
      </c>
      <c r="F405" s="39">
        <f t="shared" si="112"/>
        <v>0</v>
      </c>
      <c r="G405" s="39">
        <f t="shared" si="112"/>
        <v>0</v>
      </c>
      <c r="H405" s="39">
        <f t="shared" si="112"/>
        <v>350</v>
      </c>
      <c r="I405" s="39">
        <f t="shared" si="112"/>
        <v>10</v>
      </c>
      <c r="J405" s="150"/>
      <c r="K405" s="150"/>
    </row>
    <row r="406" spans="1:13" s="55" customFormat="1" ht="27" customHeight="1" thickBot="1">
      <c r="A406" s="17" t="s">
        <v>43</v>
      </c>
      <c r="B406" s="25" t="s">
        <v>361</v>
      </c>
      <c r="C406" s="39">
        <v>6792</v>
      </c>
      <c r="D406" s="22">
        <f>SUM(E406+F406+G406+H406+I406)</f>
        <v>350</v>
      </c>
      <c r="E406" s="39"/>
      <c r="F406" s="39"/>
      <c r="G406" s="39"/>
      <c r="H406" s="22">
        <v>350</v>
      </c>
      <c r="I406" s="39">
        <v>0</v>
      </c>
      <c r="J406" s="150"/>
      <c r="K406" s="150"/>
    </row>
    <row r="407" spans="1:13" s="55" customFormat="1" ht="27" customHeight="1" thickBot="1">
      <c r="A407" s="17" t="s">
        <v>42</v>
      </c>
      <c r="B407" s="25" t="s">
        <v>287</v>
      </c>
      <c r="C407" s="39">
        <v>28540</v>
      </c>
      <c r="D407" s="22">
        <f>SUM(E407+F407+G407+H407+I407)</f>
        <v>10</v>
      </c>
      <c r="E407" s="39"/>
      <c r="F407" s="39"/>
      <c r="G407" s="39"/>
      <c r="H407" s="22"/>
      <c r="I407" s="39">
        <v>10</v>
      </c>
      <c r="J407" s="150"/>
      <c r="K407" s="150"/>
    </row>
    <row r="408" spans="1:13" s="55" customFormat="1" ht="13.5" customHeight="1">
      <c r="A408" s="27"/>
      <c r="B408" s="30" t="s">
        <v>121</v>
      </c>
      <c r="C408" s="40">
        <f>SUM(C410+C414)</f>
        <v>50026</v>
      </c>
      <c r="D408" s="40">
        <f t="shared" ref="D408:I408" si="113">SUM(D410+D414)</f>
        <v>6861</v>
      </c>
      <c r="E408" s="40">
        <f t="shared" si="113"/>
        <v>0</v>
      </c>
      <c r="F408" s="40">
        <f t="shared" si="113"/>
        <v>0</v>
      </c>
      <c r="G408" s="40">
        <f t="shared" si="113"/>
        <v>0</v>
      </c>
      <c r="H408" s="40">
        <f t="shared" si="113"/>
        <v>6433</v>
      </c>
      <c r="I408" s="40">
        <f t="shared" si="113"/>
        <v>428</v>
      </c>
      <c r="J408" s="150"/>
      <c r="K408" s="150"/>
    </row>
    <row r="409" spans="1:13" s="55" customFormat="1" ht="13.5" thickBot="1">
      <c r="A409" s="17"/>
      <c r="B409" s="34"/>
      <c r="C409" s="39">
        <f>SUM(C411)</f>
        <v>9774</v>
      </c>
      <c r="D409" s="39">
        <f t="shared" ref="D409:I411" si="114">SUM(D411)</f>
        <v>0</v>
      </c>
      <c r="E409" s="39">
        <f t="shared" si="114"/>
        <v>0</v>
      </c>
      <c r="F409" s="39">
        <f t="shared" si="114"/>
        <v>0</v>
      </c>
      <c r="G409" s="39">
        <f t="shared" si="114"/>
        <v>0</v>
      </c>
      <c r="H409" s="39">
        <f t="shared" si="114"/>
        <v>0</v>
      </c>
      <c r="I409" s="39">
        <f t="shared" si="114"/>
        <v>0</v>
      </c>
      <c r="J409" s="150"/>
      <c r="K409" s="150"/>
    </row>
    <row r="410" spans="1:13" s="55" customFormat="1" ht="12.75">
      <c r="A410" s="27" t="s">
        <v>14</v>
      </c>
      <c r="B410" s="12" t="s">
        <v>113</v>
      </c>
      <c r="C410" s="40">
        <f>SUM(C412)</f>
        <v>19522</v>
      </c>
      <c r="D410" s="40">
        <f t="shared" si="114"/>
        <v>10</v>
      </c>
      <c r="E410" s="40">
        <f t="shared" si="114"/>
        <v>0</v>
      </c>
      <c r="F410" s="40">
        <f t="shared" si="114"/>
        <v>0</v>
      </c>
      <c r="G410" s="40">
        <f t="shared" si="114"/>
        <v>0</v>
      </c>
      <c r="H410" s="40">
        <f t="shared" si="114"/>
        <v>0</v>
      </c>
      <c r="I410" s="40">
        <f t="shared" si="114"/>
        <v>10</v>
      </c>
      <c r="J410" s="150"/>
      <c r="K410" s="150"/>
    </row>
    <row r="411" spans="1:13" s="55" customFormat="1" ht="13.5" thickBot="1">
      <c r="A411" s="17"/>
      <c r="B411" s="34"/>
      <c r="C411" s="39">
        <f>SUM(C413)</f>
        <v>9774</v>
      </c>
      <c r="D411" s="39">
        <f t="shared" si="114"/>
        <v>0</v>
      </c>
      <c r="E411" s="39">
        <f t="shared" si="114"/>
        <v>0</v>
      </c>
      <c r="F411" s="39">
        <f t="shared" si="114"/>
        <v>0</v>
      </c>
      <c r="G411" s="39">
        <f t="shared" si="114"/>
        <v>0</v>
      </c>
      <c r="H411" s="39">
        <f t="shared" si="114"/>
        <v>0</v>
      </c>
      <c r="I411" s="39">
        <f t="shared" si="114"/>
        <v>0</v>
      </c>
      <c r="J411" s="150"/>
      <c r="K411" s="150"/>
    </row>
    <row r="412" spans="1:13" s="55" customFormat="1" ht="12.75">
      <c r="A412" s="16" t="s">
        <v>43</v>
      </c>
      <c r="B412" s="73" t="s">
        <v>412</v>
      </c>
      <c r="C412" s="38">
        <v>19522</v>
      </c>
      <c r="D412" s="37">
        <f>SUM(E412+F412+G412+H412+I412)</f>
        <v>10</v>
      </c>
      <c r="E412" s="42"/>
      <c r="F412" s="38"/>
      <c r="G412" s="42"/>
      <c r="H412" s="45"/>
      <c r="I412" s="38">
        <v>10</v>
      </c>
      <c r="J412" s="150"/>
      <c r="K412" s="150"/>
    </row>
    <row r="413" spans="1:13" s="55" customFormat="1" ht="13.5" thickBot="1">
      <c r="A413" s="17"/>
      <c r="B413" s="68" t="s">
        <v>413</v>
      </c>
      <c r="C413" s="39">
        <v>9774</v>
      </c>
      <c r="D413" s="22">
        <f>SUM(E413+F413+G413+H413+I413)</f>
        <v>0</v>
      </c>
      <c r="E413" s="39"/>
      <c r="F413" s="39"/>
      <c r="G413" s="39"/>
      <c r="H413" s="22"/>
      <c r="I413" s="39">
        <v>0</v>
      </c>
      <c r="J413" s="150"/>
      <c r="K413" s="150"/>
    </row>
    <row r="414" spans="1:13" s="55" customFormat="1" ht="13.5" thickBot="1">
      <c r="A414" s="19" t="s">
        <v>15</v>
      </c>
      <c r="B414" s="5" t="s">
        <v>16</v>
      </c>
      <c r="C414" s="43">
        <f>SUM(C415)</f>
        <v>30504</v>
      </c>
      <c r="D414" s="43">
        <f t="shared" ref="D414:I414" si="115">SUM(D415)</f>
        <v>6851</v>
      </c>
      <c r="E414" s="43">
        <f t="shared" si="115"/>
        <v>0</v>
      </c>
      <c r="F414" s="43">
        <f t="shared" si="115"/>
        <v>0</v>
      </c>
      <c r="G414" s="43">
        <f t="shared" si="115"/>
        <v>0</v>
      </c>
      <c r="H414" s="43">
        <f t="shared" si="115"/>
        <v>6433</v>
      </c>
      <c r="I414" s="43">
        <f t="shared" si="115"/>
        <v>418</v>
      </c>
      <c r="J414" s="154"/>
      <c r="K414" s="154"/>
      <c r="L414" s="54"/>
      <c r="M414" s="54"/>
    </row>
    <row r="415" spans="1:13" s="54" customFormat="1" ht="13.5" thickBot="1">
      <c r="A415" s="17" t="s">
        <v>6</v>
      </c>
      <c r="B415" s="25" t="s">
        <v>62</v>
      </c>
      <c r="C415" s="39">
        <f t="shared" ref="C415:I415" si="116">SUM(C416:C418)</f>
        <v>30504</v>
      </c>
      <c r="D415" s="39">
        <f t="shared" si="116"/>
        <v>6851</v>
      </c>
      <c r="E415" s="39">
        <f t="shared" si="116"/>
        <v>0</v>
      </c>
      <c r="F415" s="39">
        <f t="shared" si="116"/>
        <v>0</v>
      </c>
      <c r="G415" s="39">
        <f t="shared" si="116"/>
        <v>0</v>
      </c>
      <c r="H415" s="39">
        <f t="shared" si="116"/>
        <v>6433</v>
      </c>
      <c r="I415" s="39">
        <f t="shared" si="116"/>
        <v>418</v>
      </c>
      <c r="J415" s="150"/>
      <c r="K415" s="150"/>
      <c r="L415" s="55"/>
      <c r="M415" s="55"/>
    </row>
    <row r="416" spans="1:13" s="55" customFormat="1" ht="40.5" customHeight="1" thickBot="1">
      <c r="A416" s="17" t="s">
        <v>43</v>
      </c>
      <c r="B416" s="85" t="s">
        <v>309</v>
      </c>
      <c r="C416" s="39">
        <v>9981</v>
      </c>
      <c r="D416" s="22">
        <f>SUM(E416+F416+G416+H416+I416)</f>
        <v>6533</v>
      </c>
      <c r="E416" s="39"/>
      <c r="F416" s="39"/>
      <c r="G416" s="39"/>
      <c r="H416" s="22">
        <v>6433</v>
      </c>
      <c r="I416" s="39">
        <v>100</v>
      </c>
      <c r="J416" s="150"/>
      <c r="K416" s="150"/>
    </row>
    <row r="417" spans="1:13" s="55" customFormat="1" ht="13.5" customHeight="1" thickBot="1">
      <c r="A417" s="17" t="s">
        <v>42</v>
      </c>
      <c r="B417" s="25" t="s">
        <v>140</v>
      </c>
      <c r="C417" s="39">
        <v>2481</v>
      </c>
      <c r="D417" s="22">
        <f>SUM(E417+F417+G417+H417+I417)</f>
        <v>308</v>
      </c>
      <c r="E417" s="39"/>
      <c r="F417" s="39"/>
      <c r="G417" s="39"/>
      <c r="H417" s="22"/>
      <c r="I417" s="39">
        <v>308</v>
      </c>
      <c r="J417" s="150"/>
      <c r="K417" s="150"/>
    </row>
    <row r="418" spans="1:13" s="55" customFormat="1" ht="26.25" thickBot="1">
      <c r="A418" s="17" t="s">
        <v>44</v>
      </c>
      <c r="B418" s="79" t="s">
        <v>184</v>
      </c>
      <c r="C418" s="39">
        <v>18042</v>
      </c>
      <c r="D418" s="22">
        <f t="shared" ref="D418" si="117">SUM(E418+F418+G418+H418+I418)</f>
        <v>10</v>
      </c>
      <c r="E418" s="39"/>
      <c r="F418" s="39"/>
      <c r="G418" s="39"/>
      <c r="H418" s="22"/>
      <c r="I418" s="39">
        <v>10</v>
      </c>
      <c r="J418" s="150"/>
      <c r="K418" s="150"/>
    </row>
    <row r="419" spans="1:13" s="55" customFormat="1" ht="13.5" customHeight="1">
      <c r="A419" s="27" t="s">
        <v>159</v>
      </c>
      <c r="B419" s="30" t="s">
        <v>77</v>
      </c>
      <c r="C419" s="40">
        <f t="shared" ref="C419:I420" si="118">SUM(C421+C440+C450+C482)</f>
        <v>951749</v>
      </c>
      <c r="D419" s="21">
        <f t="shared" si="118"/>
        <v>150139</v>
      </c>
      <c r="E419" s="40">
        <f t="shared" si="118"/>
        <v>0</v>
      </c>
      <c r="F419" s="38">
        <f t="shared" si="118"/>
        <v>0</v>
      </c>
      <c r="G419" s="40">
        <f t="shared" si="118"/>
        <v>0</v>
      </c>
      <c r="H419" s="21">
        <f t="shared" si="118"/>
        <v>113040</v>
      </c>
      <c r="I419" s="40">
        <f t="shared" si="118"/>
        <v>37099</v>
      </c>
      <c r="J419" s="150"/>
      <c r="K419" s="150"/>
    </row>
    <row r="420" spans="1:13" s="55" customFormat="1" ht="13.5" thickBot="1">
      <c r="A420" s="17"/>
      <c r="B420" s="34" t="s">
        <v>59</v>
      </c>
      <c r="C420" s="39">
        <f t="shared" si="118"/>
        <v>643401</v>
      </c>
      <c r="D420" s="22">
        <f t="shared" si="118"/>
        <v>70000</v>
      </c>
      <c r="E420" s="39">
        <f t="shared" si="118"/>
        <v>0</v>
      </c>
      <c r="F420" s="39">
        <f t="shared" si="118"/>
        <v>0</v>
      </c>
      <c r="G420" s="39">
        <f t="shared" si="118"/>
        <v>0</v>
      </c>
      <c r="H420" s="22">
        <f t="shared" si="118"/>
        <v>50000</v>
      </c>
      <c r="I420" s="39">
        <f t="shared" si="118"/>
        <v>20000</v>
      </c>
      <c r="J420" s="150"/>
      <c r="K420" s="150"/>
    </row>
    <row r="421" spans="1:13" s="55" customFormat="1" ht="13.5" customHeight="1">
      <c r="A421" s="27"/>
      <c r="B421" s="30" t="s">
        <v>18</v>
      </c>
      <c r="C421" s="40">
        <f t="shared" ref="C421:I422" si="119">SUM(C423+C429)</f>
        <v>175893</v>
      </c>
      <c r="D421" s="40">
        <f t="shared" si="119"/>
        <v>1720</v>
      </c>
      <c r="E421" s="40">
        <f t="shared" si="119"/>
        <v>0</v>
      </c>
      <c r="F421" s="40">
        <f t="shared" si="119"/>
        <v>0</v>
      </c>
      <c r="G421" s="40">
        <f t="shared" si="119"/>
        <v>0</v>
      </c>
      <c r="H421" s="40">
        <f t="shared" si="119"/>
        <v>20</v>
      </c>
      <c r="I421" s="40">
        <f t="shared" si="119"/>
        <v>1700</v>
      </c>
      <c r="J421" s="150"/>
      <c r="K421" s="150"/>
    </row>
    <row r="422" spans="1:13" s="55" customFormat="1" ht="13.5" thickBot="1">
      <c r="A422" s="17"/>
      <c r="B422" s="34"/>
      <c r="C422" s="39">
        <f t="shared" si="119"/>
        <v>151170</v>
      </c>
      <c r="D422" s="39">
        <f t="shared" si="119"/>
        <v>1000</v>
      </c>
      <c r="E422" s="39">
        <f t="shared" si="119"/>
        <v>0</v>
      </c>
      <c r="F422" s="39">
        <f t="shared" si="119"/>
        <v>0</v>
      </c>
      <c r="G422" s="39">
        <f t="shared" si="119"/>
        <v>0</v>
      </c>
      <c r="H422" s="39">
        <f t="shared" si="119"/>
        <v>0</v>
      </c>
      <c r="I422" s="39">
        <f t="shared" si="119"/>
        <v>1000</v>
      </c>
      <c r="J422" s="150"/>
      <c r="K422" s="150"/>
    </row>
    <row r="423" spans="1:13" s="55" customFormat="1" ht="12.75">
      <c r="A423" s="27" t="s">
        <v>14</v>
      </c>
      <c r="B423" s="12" t="s">
        <v>113</v>
      </c>
      <c r="C423" s="40">
        <f>SUM(C425+C427)</f>
        <v>169376</v>
      </c>
      <c r="D423" s="40">
        <f t="shared" ref="D423:I424" si="120">SUM(D425+D427)</f>
        <v>20</v>
      </c>
      <c r="E423" s="40">
        <f t="shared" si="120"/>
        <v>0</v>
      </c>
      <c r="F423" s="40">
        <f t="shared" si="120"/>
        <v>0</v>
      </c>
      <c r="G423" s="40">
        <f t="shared" si="120"/>
        <v>0</v>
      </c>
      <c r="H423" s="40">
        <f t="shared" si="120"/>
        <v>20</v>
      </c>
      <c r="I423" s="40">
        <f t="shared" si="120"/>
        <v>0</v>
      </c>
      <c r="J423" s="150"/>
      <c r="K423" s="150"/>
    </row>
    <row r="424" spans="1:13" s="55" customFormat="1" ht="13.5" thickBot="1">
      <c r="A424" s="17"/>
      <c r="B424" s="34"/>
      <c r="C424" s="39">
        <f>SUM(C426+C428)</f>
        <v>146324</v>
      </c>
      <c r="D424" s="39">
        <f t="shared" si="120"/>
        <v>0</v>
      </c>
      <c r="E424" s="39">
        <f t="shared" si="120"/>
        <v>0</v>
      </c>
      <c r="F424" s="39">
        <f t="shared" si="120"/>
        <v>0</v>
      </c>
      <c r="G424" s="39">
        <f t="shared" si="120"/>
        <v>0</v>
      </c>
      <c r="H424" s="39">
        <f t="shared" si="120"/>
        <v>0</v>
      </c>
      <c r="I424" s="39">
        <f t="shared" si="120"/>
        <v>0</v>
      </c>
      <c r="J424" s="157"/>
      <c r="K424" s="157"/>
      <c r="L424" s="92"/>
      <c r="M424" s="92"/>
    </row>
    <row r="425" spans="1:13" s="92" customFormat="1" ht="14.25" customHeight="1">
      <c r="A425" s="88" t="s">
        <v>43</v>
      </c>
      <c r="B425" s="128" t="s">
        <v>174</v>
      </c>
      <c r="C425" s="89">
        <v>71292</v>
      </c>
      <c r="D425" s="90">
        <f t="shared" ref="D425:D428" si="121">SUM(E425+F425+G425+H425+I425)</f>
        <v>10</v>
      </c>
      <c r="E425" s="91"/>
      <c r="F425" s="91"/>
      <c r="G425" s="91"/>
      <c r="H425" s="90">
        <v>10</v>
      </c>
      <c r="I425" s="91">
        <v>0</v>
      </c>
      <c r="J425" s="157"/>
      <c r="K425" s="157"/>
    </row>
    <row r="426" spans="1:13" s="92" customFormat="1" ht="13.5" thickBot="1">
      <c r="A426" s="93"/>
      <c r="B426" s="87" t="s">
        <v>259</v>
      </c>
      <c r="C426" s="94">
        <v>62242</v>
      </c>
      <c r="D426" s="95">
        <f t="shared" si="121"/>
        <v>0</v>
      </c>
      <c r="E426" s="94"/>
      <c r="F426" s="94"/>
      <c r="G426" s="94"/>
      <c r="H426" s="95">
        <v>0</v>
      </c>
      <c r="I426" s="94">
        <v>0</v>
      </c>
      <c r="J426" s="157"/>
      <c r="K426" s="157"/>
    </row>
    <row r="427" spans="1:13" s="92" customFormat="1" ht="14.25" customHeight="1">
      <c r="A427" s="88" t="s">
        <v>42</v>
      </c>
      <c r="B427" s="128" t="s">
        <v>175</v>
      </c>
      <c r="C427" s="89">
        <v>98084</v>
      </c>
      <c r="D427" s="90">
        <f t="shared" si="121"/>
        <v>10</v>
      </c>
      <c r="E427" s="91"/>
      <c r="F427" s="91"/>
      <c r="G427" s="91"/>
      <c r="H427" s="90">
        <v>10</v>
      </c>
      <c r="I427" s="91">
        <v>0</v>
      </c>
      <c r="J427" s="157"/>
      <c r="K427" s="157"/>
    </row>
    <row r="428" spans="1:13" s="92" customFormat="1" ht="13.5" thickBot="1">
      <c r="A428" s="93"/>
      <c r="B428" s="87" t="s">
        <v>250</v>
      </c>
      <c r="C428" s="94">
        <v>84082</v>
      </c>
      <c r="D428" s="95">
        <f t="shared" si="121"/>
        <v>0</v>
      </c>
      <c r="E428" s="94"/>
      <c r="F428" s="94"/>
      <c r="G428" s="94"/>
      <c r="H428" s="95">
        <v>0</v>
      </c>
      <c r="I428" s="94">
        <v>0</v>
      </c>
      <c r="J428" s="150"/>
      <c r="K428" s="150"/>
      <c r="L428" s="55"/>
      <c r="M428" s="55"/>
    </row>
    <row r="429" spans="1:13" s="55" customFormat="1" ht="13.5" customHeight="1">
      <c r="A429" s="16" t="s">
        <v>15</v>
      </c>
      <c r="B429" s="33" t="s">
        <v>16</v>
      </c>
      <c r="C429" s="40">
        <f t="shared" ref="C429:I429" si="122">SUM(C431+C434)</f>
        <v>6517</v>
      </c>
      <c r="D429" s="40">
        <f t="shared" si="122"/>
        <v>1700</v>
      </c>
      <c r="E429" s="40">
        <f t="shared" si="122"/>
        <v>0</v>
      </c>
      <c r="F429" s="40">
        <f t="shared" si="122"/>
        <v>0</v>
      </c>
      <c r="G429" s="40">
        <f t="shared" si="122"/>
        <v>0</v>
      </c>
      <c r="H429" s="40">
        <f t="shared" si="122"/>
        <v>0</v>
      </c>
      <c r="I429" s="40">
        <f t="shared" si="122"/>
        <v>1700</v>
      </c>
      <c r="J429" s="150"/>
      <c r="K429" s="150"/>
    </row>
    <row r="430" spans="1:13" s="55" customFormat="1" ht="13.5" thickBot="1">
      <c r="A430" s="17"/>
      <c r="B430" s="34"/>
      <c r="C430" s="39">
        <f t="shared" ref="C430" si="123">SUM(C435:C435)</f>
        <v>4846</v>
      </c>
      <c r="D430" s="39">
        <f t="shared" ref="D430:I430" si="124">SUM(D435:D435)</f>
        <v>1000</v>
      </c>
      <c r="E430" s="39">
        <f t="shared" si="124"/>
        <v>0</v>
      </c>
      <c r="F430" s="39">
        <f t="shared" si="124"/>
        <v>0</v>
      </c>
      <c r="G430" s="39">
        <f t="shared" si="124"/>
        <v>0</v>
      </c>
      <c r="H430" s="39">
        <f t="shared" si="124"/>
        <v>0</v>
      </c>
      <c r="I430" s="39">
        <f t="shared" si="124"/>
        <v>1000</v>
      </c>
      <c r="J430" s="150"/>
      <c r="K430" s="150"/>
    </row>
    <row r="431" spans="1:13" s="55" customFormat="1" ht="13.5" thickBot="1">
      <c r="A431" s="17" t="s">
        <v>7</v>
      </c>
      <c r="B431" s="5" t="s">
        <v>9</v>
      </c>
      <c r="C431" s="39">
        <f t="shared" ref="C431:I431" si="125">SUM(C432:C433)</f>
        <v>700</v>
      </c>
      <c r="D431" s="39">
        <f t="shared" si="125"/>
        <v>300</v>
      </c>
      <c r="E431" s="39">
        <f t="shared" si="125"/>
        <v>0</v>
      </c>
      <c r="F431" s="39">
        <f t="shared" si="125"/>
        <v>0</v>
      </c>
      <c r="G431" s="39">
        <f t="shared" si="125"/>
        <v>0</v>
      </c>
      <c r="H431" s="39">
        <f t="shared" si="125"/>
        <v>0</v>
      </c>
      <c r="I431" s="39">
        <f t="shared" si="125"/>
        <v>300</v>
      </c>
      <c r="J431" s="151"/>
      <c r="K431" s="151"/>
      <c r="L431" s="76"/>
      <c r="M431" s="76"/>
    </row>
    <row r="432" spans="1:13" s="76" customFormat="1" ht="13.5" thickBot="1">
      <c r="A432" s="17" t="s">
        <v>43</v>
      </c>
      <c r="B432" s="80" t="s">
        <v>441</v>
      </c>
      <c r="C432" s="39">
        <v>350</v>
      </c>
      <c r="D432" s="22">
        <f t="shared" ref="D432:D433" si="126">SUM(E432+F432+G432+H432+I432)</f>
        <v>100</v>
      </c>
      <c r="E432" s="39"/>
      <c r="F432" s="39"/>
      <c r="G432" s="39"/>
      <c r="H432" s="22"/>
      <c r="I432" s="39">
        <v>100</v>
      </c>
      <c r="J432" s="151"/>
      <c r="K432" s="151"/>
    </row>
    <row r="433" spans="1:13" s="76" customFormat="1" ht="27" customHeight="1" thickBot="1">
      <c r="A433" s="17" t="s">
        <v>42</v>
      </c>
      <c r="B433" s="25" t="s">
        <v>383</v>
      </c>
      <c r="C433" s="39">
        <v>350</v>
      </c>
      <c r="D433" s="22">
        <f t="shared" si="126"/>
        <v>200</v>
      </c>
      <c r="E433" s="39"/>
      <c r="F433" s="39"/>
      <c r="G433" s="39"/>
      <c r="H433" s="22"/>
      <c r="I433" s="39">
        <v>200</v>
      </c>
      <c r="J433" s="151"/>
      <c r="K433" s="151"/>
    </row>
    <row r="434" spans="1:13" s="55" customFormat="1" ht="13.5" customHeight="1">
      <c r="A434" s="16" t="s">
        <v>11</v>
      </c>
      <c r="B434" s="33" t="s">
        <v>12</v>
      </c>
      <c r="C434" s="40">
        <f>SUM(C436+C438)</f>
        <v>5817</v>
      </c>
      <c r="D434" s="40">
        <f t="shared" ref="D434:I435" si="127">SUM(D436+D438)</f>
        <v>1400</v>
      </c>
      <c r="E434" s="40">
        <f t="shared" si="127"/>
        <v>0</v>
      </c>
      <c r="F434" s="40">
        <f t="shared" si="127"/>
        <v>0</v>
      </c>
      <c r="G434" s="40">
        <f t="shared" si="127"/>
        <v>0</v>
      </c>
      <c r="H434" s="40">
        <f t="shared" si="127"/>
        <v>0</v>
      </c>
      <c r="I434" s="40">
        <f t="shared" si="127"/>
        <v>1400</v>
      </c>
      <c r="J434" s="150"/>
      <c r="K434" s="150"/>
    </row>
    <row r="435" spans="1:13" s="55" customFormat="1" ht="13.5" thickBot="1">
      <c r="A435" s="17"/>
      <c r="B435" s="34"/>
      <c r="C435" s="39">
        <f>SUM(C437+C439)</f>
        <v>4846</v>
      </c>
      <c r="D435" s="39">
        <f t="shared" si="127"/>
        <v>1000</v>
      </c>
      <c r="E435" s="39">
        <f t="shared" si="127"/>
        <v>0</v>
      </c>
      <c r="F435" s="39">
        <f t="shared" si="127"/>
        <v>0</v>
      </c>
      <c r="G435" s="39">
        <f t="shared" si="127"/>
        <v>0</v>
      </c>
      <c r="H435" s="39">
        <f t="shared" si="127"/>
        <v>0</v>
      </c>
      <c r="I435" s="39">
        <f t="shared" si="127"/>
        <v>1000</v>
      </c>
      <c r="J435" s="151"/>
      <c r="K435" s="151"/>
      <c r="L435" s="76"/>
      <c r="M435" s="76"/>
    </row>
    <row r="436" spans="1:13" s="76" customFormat="1" ht="13.5" customHeight="1">
      <c r="A436" s="27" t="s">
        <v>43</v>
      </c>
      <c r="B436" s="36" t="s">
        <v>171</v>
      </c>
      <c r="C436" s="40">
        <v>1776</v>
      </c>
      <c r="D436" s="21">
        <f t="shared" ref="D436:D439" si="128">SUM(E436+F436+G436+H436+I436)</f>
        <v>1200</v>
      </c>
      <c r="E436" s="40"/>
      <c r="F436" s="40"/>
      <c r="G436" s="40"/>
      <c r="H436" s="21"/>
      <c r="I436" s="40">
        <v>1200</v>
      </c>
      <c r="J436" s="151"/>
      <c r="K436" s="151"/>
    </row>
    <row r="437" spans="1:13" s="76" customFormat="1" ht="13.5" thickBot="1">
      <c r="A437" s="17"/>
      <c r="B437" s="87" t="s">
        <v>190</v>
      </c>
      <c r="C437" s="39">
        <v>1531</v>
      </c>
      <c r="D437" s="22">
        <f t="shared" si="128"/>
        <v>1000</v>
      </c>
      <c r="E437" s="39"/>
      <c r="F437" s="39"/>
      <c r="G437" s="39"/>
      <c r="H437" s="22"/>
      <c r="I437" s="39">
        <v>1000</v>
      </c>
      <c r="J437" s="151"/>
      <c r="K437" s="151"/>
    </row>
    <row r="438" spans="1:13" s="76" customFormat="1" ht="13.5" customHeight="1">
      <c r="A438" s="27" t="s">
        <v>44</v>
      </c>
      <c r="B438" s="36" t="s">
        <v>178</v>
      </c>
      <c r="C438" s="40">
        <v>4041</v>
      </c>
      <c r="D438" s="21">
        <f t="shared" si="128"/>
        <v>200</v>
      </c>
      <c r="E438" s="40"/>
      <c r="F438" s="40"/>
      <c r="G438" s="40"/>
      <c r="H438" s="21"/>
      <c r="I438" s="40">
        <v>200</v>
      </c>
      <c r="J438" s="151"/>
      <c r="K438" s="151"/>
    </row>
    <row r="439" spans="1:13" s="76" customFormat="1" ht="13.5" thickBot="1">
      <c r="A439" s="17"/>
      <c r="B439" s="87" t="s">
        <v>213</v>
      </c>
      <c r="C439" s="39">
        <v>3315</v>
      </c>
      <c r="D439" s="22">
        <f t="shared" si="128"/>
        <v>0</v>
      </c>
      <c r="E439" s="39"/>
      <c r="F439" s="39"/>
      <c r="G439" s="39"/>
      <c r="H439" s="22"/>
      <c r="I439" s="39">
        <v>0</v>
      </c>
      <c r="J439" s="150"/>
      <c r="K439" s="150"/>
      <c r="L439" s="55"/>
      <c r="M439" s="55"/>
    </row>
    <row r="440" spans="1:13" s="55" customFormat="1" ht="13.5" customHeight="1">
      <c r="A440" s="16"/>
      <c r="B440" s="59" t="s">
        <v>78</v>
      </c>
      <c r="C440" s="38">
        <f>SUM(C442)</f>
        <v>75703</v>
      </c>
      <c r="D440" s="38">
        <f t="shared" ref="D440:I441" si="129">SUM(D442)</f>
        <v>68960</v>
      </c>
      <c r="E440" s="38">
        <f t="shared" si="129"/>
        <v>0</v>
      </c>
      <c r="F440" s="72">
        <f t="shared" si="129"/>
        <v>0</v>
      </c>
      <c r="G440" s="38">
        <f t="shared" si="129"/>
        <v>0</v>
      </c>
      <c r="H440" s="38">
        <f t="shared" si="129"/>
        <v>58970</v>
      </c>
      <c r="I440" s="38">
        <f t="shared" si="129"/>
        <v>9990</v>
      </c>
      <c r="J440" s="150"/>
      <c r="K440" s="150"/>
    </row>
    <row r="441" spans="1:13" s="55" customFormat="1" ht="13.5" thickBot="1">
      <c r="A441" s="17"/>
      <c r="B441" s="34"/>
      <c r="C441" s="39">
        <f>SUM(C443)</f>
        <v>2932</v>
      </c>
      <c r="D441" s="39">
        <f t="shared" si="129"/>
        <v>2000</v>
      </c>
      <c r="E441" s="39">
        <f t="shared" si="129"/>
        <v>0</v>
      </c>
      <c r="F441" s="65">
        <f t="shared" si="129"/>
        <v>0</v>
      </c>
      <c r="G441" s="39">
        <f t="shared" si="129"/>
        <v>0</v>
      </c>
      <c r="H441" s="39">
        <f t="shared" si="129"/>
        <v>2000</v>
      </c>
      <c r="I441" s="39">
        <f t="shared" si="129"/>
        <v>0</v>
      </c>
      <c r="J441" s="150"/>
      <c r="K441" s="150"/>
    </row>
    <row r="442" spans="1:13" s="55" customFormat="1" ht="13.5" customHeight="1">
      <c r="A442" s="27" t="s">
        <v>15</v>
      </c>
      <c r="B442" s="12" t="s">
        <v>16</v>
      </c>
      <c r="C442" s="40">
        <f>SUM(C444+C446)</f>
        <v>75703</v>
      </c>
      <c r="D442" s="40">
        <f t="shared" ref="D442:I442" si="130">SUM(D444+D446)</f>
        <v>68960</v>
      </c>
      <c r="E442" s="40">
        <f t="shared" si="130"/>
        <v>0</v>
      </c>
      <c r="F442" s="40">
        <f t="shared" si="130"/>
        <v>0</v>
      </c>
      <c r="G442" s="40">
        <f t="shared" si="130"/>
        <v>0</v>
      </c>
      <c r="H442" s="40">
        <f t="shared" si="130"/>
        <v>58970</v>
      </c>
      <c r="I442" s="40">
        <f t="shared" si="130"/>
        <v>9990</v>
      </c>
      <c r="J442" s="150"/>
      <c r="K442" s="150"/>
    </row>
    <row r="443" spans="1:13" s="55" customFormat="1" ht="13.5" thickBot="1">
      <c r="A443" s="17"/>
      <c r="B443" s="34"/>
      <c r="C443" s="39">
        <f>SUM(C447)</f>
        <v>2932</v>
      </c>
      <c r="D443" s="39">
        <f t="shared" ref="D443:I443" si="131">SUM(D447)</f>
        <v>2000</v>
      </c>
      <c r="E443" s="39">
        <f t="shared" si="131"/>
        <v>0</v>
      </c>
      <c r="F443" s="39">
        <f t="shared" si="131"/>
        <v>0</v>
      </c>
      <c r="G443" s="39">
        <f t="shared" si="131"/>
        <v>0</v>
      </c>
      <c r="H443" s="39">
        <f t="shared" si="131"/>
        <v>2000</v>
      </c>
      <c r="I443" s="39">
        <f t="shared" si="131"/>
        <v>0</v>
      </c>
      <c r="J443" s="154"/>
      <c r="K443" s="154"/>
      <c r="L443" s="54"/>
      <c r="M443" s="54"/>
    </row>
    <row r="444" spans="1:13" s="54" customFormat="1" ht="13.5" thickBot="1">
      <c r="A444" s="17" t="s">
        <v>6</v>
      </c>
      <c r="B444" s="25" t="s">
        <v>62</v>
      </c>
      <c r="C444" s="39">
        <f t="shared" ref="C444:I444" si="132">SUM(C445:C445)</f>
        <v>66614</v>
      </c>
      <c r="D444" s="39">
        <f t="shared" si="132"/>
        <v>62890</v>
      </c>
      <c r="E444" s="39">
        <f t="shared" si="132"/>
        <v>0</v>
      </c>
      <c r="F444" s="39">
        <f t="shared" si="132"/>
        <v>0</v>
      </c>
      <c r="G444" s="39">
        <f t="shared" si="132"/>
        <v>0</v>
      </c>
      <c r="H444" s="39">
        <f t="shared" si="132"/>
        <v>52910</v>
      </c>
      <c r="I444" s="39">
        <f t="shared" si="132"/>
        <v>9980</v>
      </c>
      <c r="J444" s="159"/>
      <c r="K444" s="159"/>
      <c r="L444" s="118"/>
      <c r="M444" s="118"/>
    </row>
    <row r="445" spans="1:13" s="118" customFormat="1" ht="26.25" customHeight="1" thickBot="1">
      <c r="A445" s="17" t="s">
        <v>43</v>
      </c>
      <c r="B445" s="85" t="s">
        <v>199</v>
      </c>
      <c r="C445" s="39">
        <v>66614</v>
      </c>
      <c r="D445" s="22">
        <f>SUM(E445+F445+G445+H445+I445)</f>
        <v>62890</v>
      </c>
      <c r="E445" s="39"/>
      <c r="F445" s="39"/>
      <c r="G445" s="39"/>
      <c r="H445" s="22">
        <v>52910</v>
      </c>
      <c r="I445" s="39">
        <v>9980</v>
      </c>
      <c r="J445" s="151"/>
      <c r="K445" s="150"/>
      <c r="L445" s="55"/>
      <c r="M445" s="55"/>
    </row>
    <row r="446" spans="1:13" s="55" customFormat="1" ht="13.5" customHeight="1">
      <c r="A446" s="27" t="s">
        <v>11</v>
      </c>
      <c r="B446" s="105" t="s">
        <v>12</v>
      </c>
      <c r="C446" s="40">
        <f>SUM(C448:C448)</f>
        <v>9089</v>
      </c>
      <c r="D446" s="40">
        <f t="shared" ref="D446:I447" si="133">SUM(D448:D448)</f>
        <v>6070</v>
      </c>
      <c r="E446" s="40">
        <f t="shared" si="133"/>
        <v>0</v>
      </c>
      <c r="F446" s="40">
        <f t="shared" si="133"/>
        <v>0</v>
      </c>
      <c r="G446" s="40">
        <f t="shared" si="133"/>
        <v>0</v>
      </c>
      <c r="H446" s="40">
        <f t="shared" si="133"/>
        <v>6060</v>
      </c>
      <c r="I446" s="40">
        <f t="shared" si="133"/>
        <v>10</v>
      </c>
      <c r="J446" s="150"/>
      <c r="K446" s="150"/>
    </row>
    <row r="447" spans="1:13" s="55" customFormat="1" ht="13.5" thickBot="1">
      <c r="A447" s="17"/>
      <c r="B447" s="82"/>
      <c r="C447" s="39">
        <f>SUM(C449:C449)</f>
        <v>2932</v>
      </c>
      <c r="D447" s="39">
        <f t="shared" si="133"/>
        <v>2000</v>
      </c>
      <c r="E447" s="39">
        <f t="shared" si="133"/>
        <v>0</v>
      </c>
      <c r="F447" s="39">
        <f t="shared" si="133"/>
        <v>0</v>
      </c>
      <c r="G447" s="39">
        <f t="shared" si="133"/>
        <v>0</v>
      </c>
      <c r="H447" s="39">
        <f t="shared" si="133"/>
        <v>2000</v>
      </c>
      <c r="I447" s="39">
        <f t="shared" si="133"/>
        <v>0</v>
      </c>
      <c r="J447" s="151"/>
      <c r="K447" s="151"/>
      <c r="L447" s="76"/>
      <c r="M447" s="76"/>
    </row>
    <row r="448" spans="1:13" s="76" customFormat="1" ht="25.5" customHeight="1">
      <c r="A448" s="50" t="s">
        <v>43</v>
      </c>
      <c r="B448" s="67" t="s">
        <v>205</v>
      </c>
      <c r="C448" s="66">
        <v>9089</v>
      </c>
      <c r="D448" s="21">
        <f t="shared" ref="D448:D449" si="134">SUM(E448+F448+G448+H448+I448)</f>
        <v>6070</v>
      </c>
      <c r="E448" s="40"/>
      <c r="F448" s="40"/>
      <c r="G448" s="40"/>
      <c r="H448" s="21">
        <v>6060</v>
      </c>
      <c r="I448" s="40">
        <v>10</v>
      </c>
      <c r="J448" s="151"/>
      <c r="K448" s="151"/>
    </row>
    <row r="449" spans="1:13" s="76" customFormat="1" ht="13.5" thickBot="1">
      <c r="A449" s="51"/>
      <c r="B449" s="68" t="s">
        <v>328</v>
      </c>
      <c r="C449" s="69">
        <v>2932</v>
      </c>
      <c r="D449" s="22">
        <f t="shared" si="134"/>
        <v>2000</v>
      </c>
      <c r="E449" s="39"/>
      <c r="F449" s="39"/>
      <c r="G449" s="39"/>
      <c r="H449" s="22">
        <v>2000</v>
      </c>
      <c r="I449" s="39">
        <v>0</v>
      </c>
      <c r="J449" s="150"/>
      <c r="K449" s="150"/>
      <c r="L449" s="55"/>
      <c r="M449" s="55"/>
    </row>
    <row r="450" spans="1:13" s="55" customFormat="1" ht="13.5" customHeight="1">
      <c r="A450" s="27"/>
      <c r="B450" s="30" t="s">
        <v>79</v>
      </c>
      <c r="C450" s="40">
        <f>SUM(C452)</f>
        <v>681705</v>
      </c>
      <c r="D450" s="40">
        <f t="shared" ref="D450:I451" si="135">SUM(D452)</f>
        <v>65050</v>
      </c>
      <c r="E450" s="40">
        <f t="shared" si="135"/>
        <v>0</v>
      </c>
      <c r="F450" s="100">
        <f t="shared" si="135"/>
        <v>0</v>
      </c>
      <c r="G450" s="40">
        <f t="shared" si="135"/>
        <v>0</v>
      </c>
      <c r="H450" s="40">
        <f t="shared" si="135"/>
        <v>40431</v>
      </c>
      <c r="I450" s="40">
        <f t="shared" si="135"/>
        <v>24619</v>
      </c>
      <c r="J450" s="150"/>
      <c r="K450" s="150"/>
    </row>
    <row r="451" spans="1:13" s="55" customFormat="1" ht="13.5" thickBot="1">
      <c r="A451" s="17"/>
      <c r="B451" s="34"/>
      <c r="C451" s="39">
        <f>SUM(C453)</f>
        <v>473314</v>
      </c>
      <c r="D451" s="39">
        <f t="shared" si="135"/>
        <v>53400</v>
      </c>
      <c r="E451" s="39">
        <f t="shared" si="135"/>
        <v>0</v>
      </c>
      <c r="F451" s="65">
        <f t="shared" si="135"/>
        <v>0</v>
      </c>
      <c r="G451" s="39">
        <f t="shared" si="135"/>
        <v>0</v>
      </c>
      <c r="H451" s="39">
        <f t="shared" si="135"/>
        <v>35000</v>
      </c>
      <c r="I451" s="39">
        <f t="shared" si="135"/>
        <v>18400</v>
      </c>
      <c r="J451" s="150"/>
      <c r="K451" s="150"/>
    </row>
    <row r="452" spans="1:13" s="55" customFormat="1" ht="13.5" customHeight="1">
      <c r="A452" s="27" t="s">
        <v>15</v>
      </c>
      <c r="B452" s="12" t="s">
        <v>16</v>
      </c>
      <c r="C452" s="40">
        <f t="shared" ref="C452:I452" si="136">SUM(C454+C462)</f>
        <v>681705</v>
      </c>
      <c r="D452" s="40">
        <f t="shared" si="136"/>
        <v>65050</v>
      </c>
      <c r="E452" s="40">
        <f t="shared" si="136"/>
        <v>0</v>
      </c>
      <c r="F452" s="100">
        <f t="shared" si="136"/>
        <v>0</v>
      </c>
      <c r="G452" s="40">
        <f t="shared" si="136"/>
        <v>0</v>
      </c>
      <c r="H452" s="40">
        <f t="shared" si="136"/>
        <v>40431</v>
      </c>
      <c r="I452" s="40">
        <f t="shared" si="136"/>
        <v>24619</v>
      </c>
      <c r="J452" s="150"/>
      <c r="K452" s="150"/>
    </row>
    <row r="453" spans="1:13" s="55" customFormat="1" ht="13.5" thickBot="1">
      <c r="A453" s="17"/>
      <c r="B453" s="34"/>
      <c r="C453" s="39">
        <f>SUM(C463)</f>
        <v>473314</v>
      </c>
      <c r="D453" s="39">
        <f t="shared" ref="D453:I453" si="137">SUM(D463)</f>
        <v>53400</v>
      </c>
      <c r="E453" s="39">
        <f t="shared" si="137"/>
        <v>0</v>
      </c>
      <c r="F453" s="65">
        <f t="shared" si="137"/>
        <v>0</v>
      </c>
      <c r="G453" s="39">
        <f t="shared" si="137"/>
        <v>0</v>
      </c>
      <c r="H453" s="39">
        <f t="shared" si="137"/>
        <v>35000</v>
      </c>
      <c r="I453" s="39">
        <f t="shared" si="137"/>
        <v>18400</v>
      </c>
      <c r="J453" s="150"/>
      <c r="K453" s="150"/>
    </row>
    <row r="454" spans="1:13" s="55" customFormat="1" ht="13.5" thickBot="1">
      <c r="A454" s="17" t="s">
        <v>7</v>
      </c>
      <c r="B454" s="5" t="s">
        <v>9</v>
      </c>
      <c r="C454" s="39">
        <f t="shared" ref="C454:I454" si="138">SUM(C455:C461)</f>
        <v>9713</v>
      </c>
      <c r="D454" s="39">
        <f t="shared" si="138"/>
        <v>2469</v>
      </c>
      <c r="E454" s="39">
        <f t="shared" si="138"/>
        <v>0</v>
      </c>
      <c r="F454" s="39">
        <f t="shared" si="138"/>
        <v>0</v>
      </c>
      <c r="G454" s="39">
        <f t="shared" si="138"/>
        <v>0</v>
      </c>
      <c r="H454" s="39">
        <f t="shared" si="138"/>
        <v>1350</v>
      </c>
      <c r="I454" s="39">
        <f t="shared" si="138"/>
        <v>1119</v>
      </c>
      <c r="J454" s="151"/>
      <c r="K454" s="151"/>
      <c r="L454" s="76"/>
      <c r="M454" s="76"/>
    </row>
    <row r="455" spans="1:13" s="76" customFormat="1" ht="13.5" thickBot="1">
      <c r="A455" s="17" t="s">
        <v>43</v>
      </c>
      <c r="B455" s="25" t="s">
        <v>165</v>
      </c>
      <c r="C455" s="39">
        <v>3000</v>
      </c>
      <c r="D455" s="22">
        <f t="shared" ref="D455:D461" si="139">SUM(E455+F455+G455+H455+I455)</f>
        <v>1200</v>
      </c>
      <c r="E455" s="39"/>
      <c r="F455" s="39"/>
      <c r="G455" s="39"/>
      <c r="H455" s="22">
        <v>1200</v>
      </c>
      <c r="I455" s="39">
        <v>0</v>
      </c>
      <c r="J455" s="150"/>
      <c r="K455" s="150"/>
      <c r="L455" s="55"/>
      <c r="M455" s="55"/>
    </row>
    <row r="456" spans="1:13" s="76" customFormat="1" ht="15" customHeight="1" thickBot="1">
      <c r="A456" s="17" t="s">
        <v>42</v>
      </c>
      <c r="B456" s="25" t="s">
        <v>400</v>
      </c>
      <c r="C456" s="39">
        <v>300</v>
      </c>
      <c r="D456" s="22">
        <f t="shared" si="139"/>
        <v>100</v>
      </c>
      <c r="E456" s="39"/>
      <c r="F456" s="39"/>
      <c r="G456" s="39"/>
      <c r="H456" s="22"/>
      <c r="I456" s="39">
        <v>100</v>
      </c>
      <c r="J456" s="151"/>
      <c r="K456" s="151"/>
    </row>
    <row r="457" spans="1:13" s="55" customFormat="1" ht="15" customHeight="1" thickBot="1">
      <c r="A457" s="17" t="s">
        <v>44</v>
      </c>
      <c r="B457" s="25" t="s">
        <v>429</v>
      </c>
      <c r="C457" s="39">
        <v>963</v>
      </c>
      <c r="D457" s="22">
        <f t="shared" si="139"/>
        <v>83</v>
      </c>
      <c r="E457" s="39"/>
      <c r="F457" s="39"/>
      <c r="G457" s="39"/>
      <c r="H457" s="22"/>
      <c r="I457" s="39">
        <v>83</v>
      </c>
      <c r="J457" s="151"/>
      <c r="K457" s="150"/>
    </row>
    <row r="458" spans="1:13" s="55" customFormat="1" ht="15" customHeight="1" thickBot="1">
      <c r="A458" s="17" t="s">
        <v>45</v>
      </c>
      <c r="B458" s="25" t="s">
        <v>172</v>
      </c>
      <c r="C458" s="39">
        <v>300</v>
      </c>
      <c r="D458" s="22">
        <f t="shared" si="139"/>
        <v>150</v>
      </c>
      <c r="E458" s="39"/>
      <c r="F458" s="39"/>
      <c r="G458" s="39"/>
      <c r="H458" s="22">
        <v>150</v>
      </c>
      <c r="I458" s="39">
        <v>0</v>
      </c>
      <c r="J458" s="150"/>
      <c r="K458" s="150"/>
    </row>
    <row r="459" spans="1:13" s="55" customFormat="1" ht="15" customHeight="1" thickBot="1">
      <c r="A459" s="17" t="s">
        <v>46</v>
      </c>
      <c r="B459" s="25" t="s">
        <v>424</v>
      </c>
      <c r="C459" s="39">
        <v>400</v>
      </c>
      <c r="D459" s="22">
        <f t="shared" si="139"/>
        <v>300</v>
      </c>
      <c r="E459" s="39"/>
      <c r="F459" s="39"/>
      <c r="G459" s="39"/>
      <c r="H459" s="22"/>
      <c r="I459" s="39">
        <v>300</v>
      </c>
      <c r="J459" s="150"/>
      <c r="K459" s="150"/>
    </row>
    <row r="460" spans="1:13" s="55" customFormat="1" ht="13.5" thickBot="1">
      <c r="A460" s="17" t="s">
        <v>51</v>
      </c>
      <c r="B460" s="25" t="s">
        <v>135</v>
      </c>
      <c r="C460" s="39">
        <v>4250</v>
      </c>
      <c r="D460" s="22">
        <f>SUM(E460+F460+G460+H460+I460)</f>
        <v>316</v>
      </c>
      <c r="E460" s="39"/>
      <c r="F460" s="39"/>
      <c r="G460" s="39"/>
      <c r="H460" s="22"/>
      <c r="I460" s="39">
        <v>316</v>
      </c>
      <c r="J460" s="150"/>
      <c r="K460" s="150"/>
    </row>
    <row r="461" spans="1:13" s="55" customFormat="1" ht="13.5" thickBot="1">
      <c r="A461" s="17" t="s">
        <v>61</v>
      </c>
      <c r="B461" s="25" t="s">
        <v>288</v>
      </c>
      <c r="C461" s="39">
        <v>500</v>
      </c>
      <c r="D461" s="22">
        <f t="shared" si="139"/>
        <v>320</v>
      </c>
      <c r="E461" s="39"/>
      <c r="F461" s="39"/>
      <c r="G461" s="39"/>
      <c r="H461" s="22"/>
      <c r="I461" s="39">
        <v>320</v>
      </c>
      <c r="J461" s="150"/>
      <c r="K461" s="150"/>
    </row>
    <row r="462" spans="1:13" s="55" customFormat="1" ht="13.5" customHeight="1">
      <c r="A462" s="27" t="s">
        <v>11</v>
      </c>
      <c r="B462" s="105" t="s">
        <v>12</v>
      </c>
      <c r="C462" s="40">
        <f>SUM(C464+C466+C468+C470+C472+C474+C476+C478+C480)</f>
        <v>671992</v>
      </c>
      <c r="D462" s="40">
        <f t="shared" ref="D462:I463" si="140">SUM(D464+D466+D468+D470+D472+D474+D476+D478+D480)</f>
        <v>62581</v>
      </c>
      <c r="E462" s="40">
        <f t="shared" si="140"/>
        <v>0</v>
      </c>
      <c r="F462" s="40">
        <f t="shared" si="140"/>
        <v>0</v>
      </c>
      <c r="G462" s="40">
        <f t="shared" si="140"/>
        <v>0</v>
      </c>
      <c r="H462" s="40">
        <f t="shared" si="140"/>
        <v>39081</v>
      </c>
      <c r="I462" s="40">
        <f t="shared" si="140"/>
        <v>23500</v>
      </c>
      <c r="J462" s="150"/>
      <c r="K462" s="150"/>
    </row>
    <row r="463" spans="1:13" s="55" customFormat="1" ht="13.5" thickBot="1">
      <c r="A463" s="17"/>
      <c r="B463" s="82"/>
      <c r="C463" s="39">
        <f>SUM(C465+C467+C469+C471+C473+C475+C477+C479+C481)</f>
        <v>473314</v>
      </c>
      <c r="D463" s="39">
        <f t="shared" si="140"/>
        <v>53400</v>
      </c>
      <c r="E463" s="39">
        <f t="shared" si="140"/>
        <v>0</v>
      </c>
      <c r="F463" s="39">
        <f t="shared" si="140"/>
        <v>0</v>
      </c>
      <c r="G463" s="39">
        <f t="shared" si="140"/>
        <v>0</v>
      </c>
      <c r="H463" s="39">
        <f t="shared" si="140"/>
        <v>35000</v>
      </c>
      <c r="I463" s="39">
        <f t="shared" si="140"/>
        <v>18400</v>
      </c>
      <c r="J463" s="151"/>
      <c r="K463" s="151"/>
      <c r="L463" s="76"/>
      <c r="M463" s="76"/>
    </row>
    <row r="464" spans="1:13" s="76" customFormat="1" ht="18" customHeight="1">
      <c r="A464" s="50" t="s">
        <v>43</v>
      </c>
      <c r="B464" s="67" t="s">
        <v>146</v>
      </c>
      <c r="C464" s="66">
        <v>57185</v>
      </c>
      <c r="D464" s="21">
        <f t="shared" ref="D464:D481" si="141">SUM(E464+F464+G464+H464+I464)</f>
        <v>20000</v>
      </c>
      <c r="E464" s="40"/>
      <c r="F464" s="40"/>
      <c r="G464" s="40"/>
      <c r="H464" s="21"/>
      <c r="I464" s="40">
        <v>20000</v>
      </c>
      <c r="J464" s="151"/>
      <c r="K464" s="151"/>
    </row>
    <row r="465" spans="1:13" s="76" customFormat="1" ht="13.5" thickBot="1">
      <c r="A465" s="51"/>
      <c r="B465" s="68" t="s">
        <v>326</v>
      </c>
      <c r="C465" s="69">
        <v>50364</v>
      </c>
      <c r="D465" s="22">
        <f t="shared" si="141"/>
        <v>17000</v>
      </c>
      <c r="E465" s="39"/>
      <c r="F465" s="39"/>
      <c r="G465" s="39"/>
      <c r="H465" s="22"/>
      <c r="I465" s="39">
        <v>17000</v>
      </c>
      <c r="J465" s="151"/>
      <c r="K465" s="151"/>
    </row>
    <row r="466" spans="1:13" s="76" customFormat="1" ht="18" customHeight="1">
      <c r="A466" s="50" t="s">
        <v>44</v>
      </c>
      <c r="B466" s="67" t="s">
        <v>289</v>
      </c>
      <c r="C466" s="66">
        <v>21145</v>
      </c>
      <c r="D466" s="21">
        <f t="shared" si="141"/>
        <v>1500</v>
      </c>
      <c r="E466" s="40"/>
      <c r="F466" s="40"/>
      <c r="G466" s="40"/>
      <c r="H466" s="21"/>
      <c r="I466" s="40">
        <v>1500</v>
      </c>
      <c r="J466" s="151"/>
      <c r="K466" s="151"/>
    </row>
    <row r="467" spans="1:13" s="76" customFormat="1" ht="13.5" thickBot="1">
      <c r="A467" s="51"/>
      <c r="B467" s="68" t="s">
        <v>331</v>
      </c>
      <c r="C467" s="69">
        <v>14217</v>
      </c>
      <c r="D467" s="22">
        <f t="shared" si="141"/>
        <v>1400</v>
      </c>
      <c r="E467" s="39"/>
      <c r="F467" s="39"/>
      <c r="G467" s="39"/>
      <c r="H467" s="22"/>
      <c r="I467" s="39">
        <v>1400</v>
      </c>
      <c r="J467" s="151"/>
      <c r="K467" s="151"/>
    </row>
    <row r="468" spans="1:13" s="76" customFormat="1" ht="28.5" customHeight="1">
      <c r="A468" s="50" t="s">
        <v>45</v>
      </c>
      <c r="B468" s="67" t="s">
        <v>264</v>
      </c>
      <c r="C468" s="66">
        <v>84084</v>
      </c>
      <c r="D468" s="21">
        <f t="shared" si="141"/>
        <v>40</v>
      </c>
      <c r="E468" s="40"/>
      <c r="F468" s="40"/>
      <c r="G468" s="40"/>
      <c r="H468" s="21"/>
      <c r="I468" s="40">
        <v>40</v>
      </c>
      <c r="J468" s="151"/>
      <c r="K468" s="151"/>
    </row>
    <row r="469" spans="1:13" s="76" customFormat="1" ht="13.5" thickBot="1">
      <c r="A469" s="51"/>
      <c r="B469" s="68" t="s">
        <v>155</v>
      </c>
      <c r="C469" s="69">
        <v>77723</v>
      </c>
      <c r="D469" s="22">
        <f t="shared" si="141"/>
        <v>0</v>
      </c>
      <c r="E469" s="39"/>
      <c r="F469" s="39"/>
      <c r="G469" s="39"/>
      <c r="H469" s="22"/>
      <c r="I469" s="39">
        <v>0</v>
      </c>
      <c r="J469" s="151"/>
      <c r="K469" s="151"/>
    </row>
    <row r="470" spans="1:13" s="76" customFormat="1" ht="28.5" customHeight="1">
      <c r="A470" s="50" t="s">
        <v>46</v>
      </c>
      <c r="B470" s="67" t="s">
        <v>151</v>
      </c>
      <c r="C470" s="66">
        <v>63371</v>
      </c>
      <c r="D470" s="21">
        <f t="shared" si="141"/>
        <v>10</v>
      </c>
      <c r="E470" s="40"/>
      <c r="F470" s="40"/>
      <c r="G470" s="40"/>
      <c r="H470" s="21"/>
      <c r="I470" s="40">
        <v>10</v>
      </c>
      <c r="J470" s="151"/>
      <c r="K470" s="151"/>
    </row>
    <row r="471" spans="1:13" s="76" customFormat="1" ht="13.5" thickBot="1">
      <c r="A471" s="51"/>
      <c r="B471" s="68" t="s">
        <v>152</v>
      </c>
      <c r="C471" s="69">
        <v>57064</v>
      </c>
      <c r="D471" s="22">
        <f t="shared" si="141"/>
        <v>0</v>
      </c>
      <c r="E471" s="39"/>
      <c r="F471" s="39"/>
      <c r="G471" s="39"/>
      <c r="H471" s="22"/>
      <c r="I471" s="39">
        <v>0</v>
      </c>
      <c r="J471" s="151"/>
      <c r="K471" s="151"/>
    </row>
    <row r="472" spans="1:13" s="76" customFormat="1" ht="29.25" customHeight="1">
      <c r="A472" s="50" t="s">
        <v>47</v>
      </c>
      <c r="B472" s="67" t="s">
        <v>154</v>
      </c>
      <c r="C472" s="66">
        <v>102127</v>
      </c>
      <c r="D472" s="21">
        <f t="shared" si="141"/>
        <v>1910</v>
      </c>
      <c r="E472" s="40"/>
      <c r="F472" s="40"/>
      <c r="G472" s="40"/>
      <c r="H472" s="21"/>
      <c r="I472" s="40">
        <v>1910</v>
      </c>
      <c r="J472" s="151"/>
      <c r="K472" s="151"/>
    </row>
    <row r="473" spans="1:13" s="76" customFormat="1" ht="13.5" thickBot="1">
      <c r="A473" s="51"/>
      <c r="B473" s="68" t="s">
        <v>153</v>
      </c>
      <c r="C473" s="69">
        <v>94275</v>
      </c>
      <c r="D473" s="22">
        <f t="shared" si="141"/>
        <v>0</v>
      </c>
      <c r="E473" s="39"/>
      <c r="F473" s="39"/>
      <c r="G473" s="39"/>
      <c r="H473" s="22"/>
      <c r="I473" s="39">
        <v>0</v>
      </c>
      <c r="J473" s="150"/>
      <c r="K473" s="150"/>
      <c r="L473" s="55"/>
      <c r="M473" s="55"/>
    </row>
    <row r="474" spans="1:13" s="76" customFormat="1" ht="15.75" customHeight="1">
      <c r="A474" s="50" t="s">
        <v>48</v>
      </c>
      <c r="B474" s="67" t="s">
        <v>362</v>
      </c>
      <c r="C474" s="66">
        <v>5890</v>
      </c>
      <c r="D474" s="21">
        <f t="shared" si="141"/>
        <v>10</v>
      </c>
      <c r="E474" s="40"/>
      <c r="F474" s="40"/>
      <c r="G474" s="40"/>
      <c r="H474" s="21"/>
      <c r="I474" s="40">
        <v>10</v>
      </c>
      <c r="J474" s="151"/>
      <c r="K474" s="151"/>
    </row>
    <row r="475" spans="1:13" s="76" customFormat="1" ht="13.5" thickBot="1">
      <c r="A475" s="51"/>
      <c r="B475" s="68" t="s">
        <v>428</v>
      </c>
      <c r="C475" s="69">
        <v>3560</v>
      </c>
      <c r="D475" s="22">
        <f t="shared" si="141"/>
        <v>0</v>
      </c>
      <c r="E475" s="39"/>
      <c r="F475" s="39"/>
      <c r="G475" s="39"/>
      <c r="H475" s="22"/>
      <c r="I475" s="39">
        <v>0</v>
      </c>
      <c r="J475" s="151"/>
      <c r="K475" s="151"/>
    </row>
    <row r="476" spans="1:13" s="55" customFormat="1" ht="36.75" customHeight="1">
      <c r="A476" s="50" t="s">
        <v>50</v>
      </c>
      <c r="B476" s="67" t="s">
        <v>356</v>
      </c>
      <c r="C476" s="66">
        <v>90270</v>
      </c>
      <c r="D476" s="21">
        <f t="shared" si="141"/>
        <v>10010</v>
      </c>
      <c r="E476" s="40"/>
      <c r="F476" s="40"/>
      <c r="G476" s="40"/>
      <c r="H476" s="21">
        <v>10000</v>
      </c>
      <c r="I476" s="40">
        <v>10</v>
      </c>
      <c r="J476" s="150"/>
      <c r="K476" s="150"/>
    </row>
    <row r="477" spans="1:13" s="55" customFormat="1" ht="13.5" thickBot="1">
      <c r="A477" s="51"/>
      <c r="B477" s="68" t="s">
        <v>418</v>
      </c>
      <c r="C477" s="69">
        <v>48361</v>
      </c>
      <c r="D477" s="22">
        <f t="shared" si="141"/>
        <v>10000</v>
      </c>
      <c r="E477" s="39"/>
      <c r="F477" s="39"/>
      <c r="G477" s="39"/>
      <c r="H477" s="22">
        <v>10000</v>
      </c>
      <c r="I477" s="39">
        <v>0</v>
      </c>
      <c r="J477" s="150"/>
      <c r="K477" s="150"/>
    </row>
    <row r="478" spans="1:13" s="55" customFormat="1" ht="36.75" customHeight="1">
      <c r="A478" s="50" t="s">
        <v>51</v>
      </c>
      <c r="B478" s="67" t="s">
        <v>396</v>
      </c>
      <c r="C478" s="66">
        <v>159916</v>
      </c>
      <c r="D478" s="21">
        <f t="shared" si="141"/>
        <v>15010</v>
      </c>
      <c r="E478" s="40"/>
      <c r="F478" s="40"/>
      <c r="G478" s="40"/>
      <c r="H478" s="21">
        <v>15000</v>
      </c>
      <c r="I478" s="40">
        <v>10</v>
      </c>
      <c r="J478" s="150"/>
      <c r="K478" s="150"/>
    </row>
    <row r="479" spans="1:13" s="55" customFormat="1" ht="13.5" thickBot="1">
      <c r="A479" s="51"/>
      <c r="B479" s="68" t="s">
        <v>419</v>
      </c>
      <c r="C479" s="148">
        <v>79579</v>
      </c>
      <c r="D479" s="22">
        <f t="shared" si="141"/>
        <v>15000</v>
      </c>
      <c r="E479" s="39"/>
      <c r="F479" s="39"/>
      <c r="G479" s="39"/>
      <c r="H479" s="22">
        <v>15000</v>
      </c>
      <c r="I479" s="39">
        <v>0</v>
      </c>
      <c r="J479" s="150"/>
      <c r="K479" s="150"/>
    </row>
    <row r="480" spans="1:13" s="55" customFormat="1" ht="29.25" customHeight="1">
      <c r="A480" s="50" t="s">
        <v>52</v>
      </c>
      <c r="B480" s="67" t="s">
        <v>354</v>
      </c>
      <c r="C480" s="66">
        <v>88004</v>
      </c>
      <c r="D480" s="21">
        <f t="shared" si="141"/>
        <v>14091</v>
      </c>
      <c r="E480" s="40"/>
      <c r="F480" s="40"/>
      <c r="G480" s="40"/>
      <c r="H480" s="21">
        <v>14081</v>
      </c>
      <c r="I480" s="40">
        <v>10</v>
      </c>
      <c r="J480" s="150"/>
      <c r="K480" s="150"/>
    </row>
    <row r="481" spans="1:13" s="55" customFormat="1" ht="13.5" thickBot="1">
      <c r="A481" s="51"/>
      <c r="B481" s="68" t="s">
        <v>355</v>
      </c>
      <c r="C481" s="69">
        <v>48171</v>
      </c>
      <c r="D481" s="22">
        <f t="shared" si="141"/>
        <v>10000</v>
      </c>
      <c r="E481" s="39"/>
      <c r="F481" s="39"/>
      <c r="G481" s="39"/>
      <c r="H481" s="22">
        <v>10000</v>
      </c>
      <c r="I481" s="39">
        <v>0</v>
      </c>
      <c r="J481" s="150"/>
      <c r="K481" s="150"/>
    </row>
    <row r="482" spans="1:13" s="55" customFormat="1" ht="13.5" customHeight="1">
      <c r="A482" s="27"/>
      <c r="B482" s="30" t="s">
        <v>86</v>
      </c>
      <c r="C482" s="40">
        <f t="shared" ref="C482:I483" si="142">SUM(C484+C490)</f>
        <v>18448</v>
      </c>
      <c r="D482" s="40">
        <f t="shared" si="142"/>
        <v>14409</v>
      </c>
      <c r="E482" s="40">
        <f t="shared" si="142"/>
        <v>0</v>
      </c>
      <c r="F482" s="40">
        <f t="shared" si="142"/>
        <v>0</v>
      </c>
      <c r="G482" s="40">
        <f t="shared" si="142"/>
        <v>0</v>
      </c>
      <c r="H482" s="40">
        <f t="shared" si="142"/>
        <v>13619</v>
      </c>
      <c r="I482" s="40">
        <f t="shared" si="142"/>
        <v>790</v>
      </c>
      <c r="J482" s="150"/>
      <c r="K482" s="150"/>
    </row>
    <row r="483" spans="1:13" s="55" customFormat="1" ht="13.5" thickBot="1">
      <c r="A483" s="17"/>
      <c r="B483" s="34"/>
      <c r="C483" s="39">
        <f t="shared" si="142"/>
        <v>15985</v>
      </c>
      <c r="D483" s="39">
        <f t="shared" si="142"/>
        <v>13600</v>
      </c>
      <c r="E483" s="39">
        <f t="shared" si="142"/>
        <v>0</v>
      </c>
      <c r="F483" s="39">
        <f t="shared" si="142"/>
        <v>0</v>
      </c>
      <c r="G483" s="39">
        <f t="shared" si="142"/>
        <v>0</v>
      </c>
      <c r="H483" s="39">
        <f t="shared" si="142"/>
        <v>13000</v>
      </c>
      <c r="I483" s="39">
        <f t="shared" si="142"/>
        <v>600</v>
      </c>
      <c r="J483" s="150"/>
      <c r="K483" s="150"/>
    </row>
    <row r="484" spans="1:13" s="55" customFormat="1" ht="12.75">
      <c r="A484" s="27" t="s">
        <v>14</v>
      </c>
      <c r="B484" s="12" t="s">
        <v>113</v>
      </c>
      <c r="C484" s="40">
        <f>SUM(C486+C488)</f>
        <v>17548</v>
      </c>
      <c r="D484" s="40">
        <f t="shared" ref="D484:I485" si="143">SUM(D486+D488)</f>
        <v>14124</v>
      </c>
      <c r="E484" s="40">
        <f t="shared" si="143"/>
        <v>0</v>
      </c>
      <c r="F484" s="40">
        <f t="shared" si="143"/>
        <v>0</v>
      </c>
      <c r="G484" s="40">
        <f t="shared" si="143"/>
        <v>0</v>
      </c>
      <c r="H484" s="40">
        <f t="shared" si="143"/>
        <v>13619</v>
      </c>
      <c r="I484" s="40">
        <f t="shared" si="143"/>
        <v>505</v>
      </c>
      <c r="J484" s="150"/>
      <c r="K484" s="150"/>
    </row>
    <row r="485" spans="1:13" s="55" customFormat="1" ht="13.5" thickBot="1">
      <c r="A485" s="17"/>
      <c r="B485" s="12"/>
      <c r="C485" s="39">
        <f>SUM(C487+C489)</f>
        <v>15585</v>
      </c>
      <c r="D485" s="39">
        <f t="shared" si="143"/>
        <v>13400</v>
      </c>
      <c r="E485" s="39">
        <f t="shared" si="143"/>
        <v>0</v>
      </c>
      <c r="F485" s="39">
        <f t="shared" si="143"/>
        <v>0</v>
      </c>
      <c r="G485" s="39">
        <f t="shared" si="143"/>
        <v>0</v>
      </c>
      <c r="H485" s="39">
        <f t="shared" si="143"/>
        <v>13000</v>
      </c>
      <c r="I485" s="39">
        <f t="shared" si="143"/>
        <v>400</v>
      </c>
      <c r="J485" s="158"/>
      <c r="K485" s="158"/>
      <c r="L485" s="117"/>
      <c r="M485" s="117"/>
    </row>
    <row r="486" spans="1:13" s="117" customFormat="1" ht="27.75" customHeight="1">
      <c r="A486" s="109" t="s">
        <v>43</v>
      </c>
      <c r="B486" s="67" t="s">
        <v>201</v>
      </c>
      <c r="C486" s="110">
        <v>9345</v>
      </c>
      <c r="D486" s="90">
        <f t="shared" ref="D486:D489" si="144">SUM(E486+F486+G486+H486+I486)</f>
        <v>7751</v>
      </c>
      <c r="E486" s="91"/>
      <c r="F486" s="91"/>
      <c r="G486" s="91"/>
      <c r="H486" s="90">
        <v>7251</v>
      </c>
      <c r="I486" s="91">
        <v>500</v>
      </c>
      <c r="J486" s="158"/>
      <c r="K486" s="158"/>
    </row>
    <row r="487" spans="1:13" s="117" customFormat="1" ht="13.5" thickBot="1">
      <c r="A487" s="111"/>
      <c r="B487" s="68" t="s">
        <v>296</v>
      </c>
      <c r="C487" s="112">
        <v>8345</v>
      </c>
      <c r="D487" s="95">
        <f t="shared" si="144"/>
        <v>7400</v>
      </c>
      <c r="E487" s="94"/>
      <c r="F487" s="94"/>
      <c r="G487" s="94"/>
      <c r="H487" s="95">
        <v>7000</v>
      </c>
      <c r="I487" s="94">
        <v>400</v>
      </c>
      <c r="J487" s="158"/>
      <c r="K487" s="158"/>
    </row>
    <row r="488" spans="1:13" s="117" customFormat="1" ht="27" customHeight="1">
      <c r="A488" s="109" t="s">
        <v>42</v>
      </c>
      <c r="B488" s="67" t="s">
        <v>200</v>
      </c>
      <c r="C488" s="110">
        <v>8203</v>
      </c>
      <c r="D488" s="90">
        <f t="shared" si="144"/>
        <v>6373</v>
      </c>
      <c r="E488" s="91"/>
      <c r="F488" s="91"/>
      <c r="G488" s="91"/>
      <c r="H488" s="90">
        <v>6368</v>
      </c>
      <c r="I488" s="91">
        <v>5</v>
      </c>
      <c r="J488" s="158"/>
      <c r="K488" s="158"/>
    </row>
    <row r="489" spans="1:13" s="117" customFormat="1" ht="13.5" thickBot="1">
      <c r="A489" s="111"/>
      <c r="B489" s="68" t="s">
        <v>297</v>
      </c>
      <c r="C489" s="112">
        <v>7240</v>
      </c>
      <c r="D489" s="95">
        <f t="shared" si="144"/>
        <v>6000</v>
      </c>
      <c r="E489" s="94"/>
      <c r="F489" s="94"/>
      <c r="G489" s="94"/>
      <c r="H489" s="95">
        <v>6000</v>
      </c>
      <c r="I489" s="94">
        <v>0</v>
      </c>
      <c r="J489" s="150"/>
      <c r="K489" s="150"/>
      <c r="L489" s="55"/>
      <c r="M489" s="55"/>
    </row>
    <row r="490" spans="1:13" s="55" customFormat="1" ht="13.5" customHeight="1">
      <c r="A490" s="27" t="s">
        <v>15</v>
      </c>
      <c r="B490" s="12" t="s">
        <v>16</v>
      </c>
      <c r="C490" s="40">
        <f>SUM(C492+C494)</f>
        <v>900</v>
      </c>
      <c r="D490" s="40">
        <f t="shared" ref="D490:I490" si="145">SUM(D492+D494)</f>
        <v>285</v>
      </c>
      <c r="E490" s="40">
        <f t="shared" si="145"/>
        <v>0</v>
      </c>
      <c r="F490" s="40">
        <f t="shared" si="145"/>
        <v>0</v>
      </c>
      <c r="G490" s="40">
        <f t="shared" si="145"/>
        <v>0</v>
      </c>
      <c r="H490" s="40">
        <f t="shared" si="145"/>
        <v>0</v>
      </c>
      <c r="I490" s="40">
        <f t="shared" si="145"/>
        <v>285</v>
      </c>
      <c r="J490" s="150"/>
      <c r="K490" s="150"/>
    </row>
    <row r="491" spans="1:13" s="55" customFormat="1" ht="13.5" thickBot="1">
      <c r="A491" s="17"/>
      <c r="B491" s="34"/>
      <c r="C491" s="39">
        <f>SUM(C495)</f>
        <v>400</v>
      </c>
      <c r="D491" s="39">
        <f t="shared" ref="D491:I491" si="146">SUM(D495)</f>
        <v>200</v>
      </c>
      <c r="E491" s="39">
        <f t="shared" si="146"/>
        <v>0</v>
      </c>
      <c r="F491" s="39">
        <f t="shared" si="146"/>
        <v>0</v>
      </c>
      <c r="G491" s="39">
        <f t="shared" si="146"/>
        <v>0</v>
      </c>
      <c r="H491" s="39">
        <f t="shared" si="146"/>
        <v>0</v>
      </c>
      <c r="I491" s="39">
        <f t="shared" si="146"/>
        <v>200</v>
      </c>
      <c r="J491" s="150"/>
      <c r="K491" s="150"/>
    </row>
    <row r="492" spans="1:13" s="55" customFormat="1" ht="14.25" customHeight="1" thickBot="1">
      <c r="A492" s="17" t="s">
        <v>7</v>
      </c>
      <c r="B492" s="5" t="s">
        <v>9</v>
      </c>
      <c r="C492" s="39">
        <f t="shared" ref="C492:I492" si="147">SUM(C493:C493)</f>
        <v>400</v>
      </c>
      <c r="D492" s="39">
        <f t="shared" si="147"/>
        <v>50</v>
      </c>
      <c r="E492" s="39">
        <f t="shared" si="147"/>
        <v>0</v>
      </c>
      <c r="F492" s="39">
        <f t="shared" si="147"/>
        <v>0</v>
      </c>
      <c r="G492" s="39">
        <f t="shared" si="147"/>
        <v>0</v>
      </c>
      <c r="H492" s="39">
        <f t="shared" si="147"/>
        <v>0</v>
      </c>
      <c r="I492" s="39">
        <f t="shared" si="147"/>
        <v>50</v>
      </c>
      <c r="J492" s="151"/>
      <c r="K492" s="151"/>
      <c r="L492" s="76"/>
      <c r="M492" s="76"/>
    </row>
    <row r="493" spans="1:13" s="76" customFormat="1" ht="39" thickBot="1">
      <c r="A493" s="17" t="s">
        <v>45</v>
      </c>
      <c r="B493" s="25" t="s">
        <v>238</v>
      </c>
      <c r="C493" s="39">
        <v>400</v>
      </c>
      <c r="D493" s="22">
        <f t="shared" ref="D493" si="148">SUM(E493+F493+G493+H493+I493)</f>
        <v>50</v>
      </c>
      <c r="E493" s="39"/>
      <c r="F493" s="39"/>
      <c r="G493" s="39"/>
      <c r="H493" s="22"/>
      <c r="I493" s="39">
        <v>50</v>
      </c>
      <c r="J493" s="151"/>
      <c r="K493" s="150"/>
      <c r="L493" s="55"/>
      <c r="M493" s="55"/>
    </row>
    <row r="494" spans="1:13" s="55" customFormat="1" ht="13.5" customHeight="1">
      <c r="A494" s="16" t="s">
        <v>11</v>
      </c>
      <c r="B494" s="33" t="s">
        <v>12</v>
      </c>
      <c r="C494" s="40">
        <f>SUM(C496)</f>
        <v>500</v>
      </c>
      <c r="D494" s="40">
        <f t="shared" ref="D494:I495" si="149">SUM(D496)</f>
        <v>235</v>
      </c>
      <c r="E494" s="40">
        <f t="shared" si="149"/>
        <v>0</v>
      </c>
      <c r="F494" s="40">
        <f t="shared" si="149"/>
        <v>0</v>
      </c>
      <c r="G494" s="40">
        <f t="shared" si="149"/>
        <v>0</v>
      </c>
      <c r="H494" s="40">
        <f t="shared" si="149"/>
        <v>0</v>
      </c>
      <c r="I494" s="40">
        <f t="shared" si="149"/>
        <v>235</v>
      </c>
      <c r="J494" s="150"/>
      <c r="K494" s="150"/>
    </row>
    <row r="495" spans="1:13" s="55" customFormat="1" ht="14.25" customHeight="1" thickBot="1">
      <c r="A495" s="17"/>
      <c r="B495" s="34"/>
      <c r="C495" s="39">
        <f>SUM(C497)</f>
        <v>400</v>
      </c>
      <c r="D495" s="39">
        <f t="shared" si="149"/>
        <v>200</v>
      </c>
      <c r="E495" s="39">
        <f t="shared" si="149"/>
        <v>0</v>
      </c>
      <c r="F495" s="39">
        <f t="shared" si="149"/>
        <v>0</v>
      </c>
      <c r="G495" s="39">
        <f t="shared" si="149"/>
        <v>0</v>
      </c>
      <c r="H495" s="39">
        <f t="shared" si="149"/>
        <v>0</v>
      </c>
      <c r="I495" s="39">
        <f t="shared" si="149"/>
        <v>200</v>
      </c>
      <c r="J495" s="160"/>
      <c r="K495" s="160"/>
      <c r="L495" s="119"/>
      <c r="M495" s="119"/>
    </row>
    <row r="496" spans="1:13" s="119" customFormat="1">
      <c r="A496" s="16" t="s">
        <v>42</v>
      </c>
      <c r="B496" s="33" t="s">
        <v>276</v>
      </c>
      <c r="C496" s="38">
        <v>500</v>
      </c>
      <c r="D496" s="37">
        <f>SUM(E496+F496+G496+H496+I496)</f>
        <v>235</v>
      </c>
      <c r="E496" s="38"/>
      <c r="F496" s="38"/>
      <c r="G496" s="38"/>
      <c r="H496" s="37"/>
      <c r="I496" s="38">
        <v>235</v>
      </c>
      <c r="J496" s="160"/>
      <c r="K496" s="160"/>
    </row>
    <row r="497" spans="1:13" s="119" customFormat="1" ht="15" thickBot="1">
      <c r="A497" s="17"/>
      <c r="B497" s="34"/>
      <c r="C497" s="39">
        <v>400</v>
      </c>
      <c r="D497" s="22">
        <f>SUM(E497+F497+G497+H497+I497)</f>
        <v>200</v>
      </c>
      <c r="E497" s="39"/>
      <c r="F497" s="39"/>
      <c r="G497" s="39"/>
      <c r="H497" s="22"/>
      <c r="I497" s="39">
        <v>200</v>
      </c>
      <c r="J497" s="160"/>
      <c r="K497" s="160"/>
    </row>
    <row r="498" spans="1:13" s="119" customFormat="1">
      <c r="A498" s="120"/>
      <c r="B498" s="12"/>
      <c r="C498" s="13"/>
      <c r="D498" s="13"/>
      <c r="E498" s="13"/>
      <c r="F498" s="13"/>
      <c r="G498" s="13"/>
      <c r="H498" s="13"/>
      <c r="I498" s="13"/>
    </row>
    <row r="499" spans="1:13" s="119" customFormat="1">
      <c r="A499" s="120"/>
      <c r="B499" s="12"/>
      <c r="C499" s="13"/>
      <c r="D499" s="13"/>
      <c r="E499" s="13"/>
      <c r="F499" s="13"/>
      <c r="G499" s="13"/>
      <c r="H499" s="13"/>
      <c r="I499" s="13"/>
      <c r="J499" s="55"/>
      <c r="K499" s="55"/>
      <c r="L499" s="55"/>
      <c r="M499" s="55"/>
    </row>
    <row r="500" spans="1:13" s="55" customFormat="1" ht="12.75">
      <c r="A500" s="9"/>
      <c r="B500" s="12" t="s">
        <v>336</v>
      </c>
      <c r="C500" s="12"/>
      <c r="E500" s="12"/>
      <c r="F500" s="12"/>
      <c r="G500" s="12"/>
      <c r="H500" s="12"/>
    </row>
    <row r="501" spans="1:13" s="55" customFormat="1" ht="12.75">
      <c r="A501" s="9"/>
      <c r="B501" s="12" t="s">
        <v>262</v>
      </c>
      <c r="C501" s="12"/>
      <c r="D501" s="12" t="s">
        <v>128</v>
      </c>
      <c r="E501" s="12"/>
      <c r="F501" s="12"/>
      <c r="G501" s="12"/>
      <c r="H501" s="12" t="s">
        <v>147</v>
      </c>
      <c r="I501" s="12"/>
    </row>
    <row r="502" spans="1:13" s="55" customFormat="1" ht="12.75">
      <c r="A502" s="9"/>
      <c r="C502" s="12"/>
      <c r="D502" s="12" t="s">
        <v>308</v>
      </c>
      <c r="E502" s="12"/>
      <c r="F502" s="12"/>
      <c r="G502" s="12"/>
      <c r="H502" s="12" t="s">
        <v>360</v>
      </c>
      <c r="I502" s="12"/>
    </row>
    <row r="503" spans="1:13" s="55" customFormat="1" ht="12.75">
      <c r="A503" s="9"/>
      <c r="B503" s="12"/>
      <c r="C503" s="12"/>
      <c r="E503" s="12"/>
      <c r="F503" s="12"/>
      <c r="G503" s="12"/>
      <c r="H503" s="12"/>
    </row>
    <row r="504" spans="1:13" s="55" customFormat="1">
      <c r="A504" s="9"/>
      <c r="B504" s="12"/>
      <c r="C504" s="12"/>
      <c r="E504" s="12"/>
      <c r="F504" s="12"/>
      <c r="G504" s="12"/>
      <c r="H504" s="12"/>
      <c r="J504" s="18"/>
      <c r="K504" s="18"/>
      <c r="L504" s="18"/>
      <c r="M504" s="18"/>
    </row>
  </sheetData>
  <printOptions horizontalCentered="1"/>
  <pageMargins left="0" right="0" top="0.5" bottom="0.5" header="0" footer="0"/>
  <pageSetup paperSize="9" scale="90" orientation="landscape" verticalDpi="598" r:id="rId1"/>
  <headerFooter alignWithMargins="0">
    <oddFooter>&amp;Lmunicipiul baia mare
directia investitii&amp;RPage &amp;P</oddFooter>
  </headerFooter>
  <rowBreaks count="14" manualBreakCount="14">
    <brk id="44" max="8" man="1"/>
    <brk id="80" max="8" man="1"/>
    <brk id="110" max="8" man="1"/>
    <brk id="134" max="8" man="1"/>
    <brk id="160" max="8" man="1"/>
    <brk id="229" max="8" man="1"/>
    <brk id="260" max="8" man="1"/>
    <brk id="296" max="8" man="1"/>
    <brk id="334" max="8" man="1"/>
    <brk id="364" max="8" man="1"/>
    <brk id="398" max="8" man="1"/>
    <brk id="428" max="8" man="1"/>
    <brk id="463" max="8" man="1"/>
    <brk id="48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buget_25.08.2025</vt:lpstr>
      <vt:lpstr>buget_25.08.2025!Print_Area</vt:lpstr>
      <vt:lpstr>buget_25.08.2025!Print_Titles</vt:lpstr>
    </vt:vector>
  </TitlesOfParts>
  <Company>primaria baia mare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investitii10</cp:lastModifiedBy>
  <cp:lastPrinted>2025-08-25T05:37:41Z</cp:lastPrinted>
  <dcterms:created xsi:type="dcterms:W3CDTF">2001-02-06T15:04:23Z</dcterms:created>
  <dcterms:modified xsi:type="dcterms:W3CDTF">2025-08-25T05:40:55Z</dcterms:modified>
</cp:coreProperties>
</file>